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ROZPOČET/ROZPOČET/04_ÚPRAVA_SRPEN/"/>
    </mc:Choice>
  </mc:AlternateContent>
  <xr:revisionPtr revIDLastSave="118" documentId="8_{D8DB5656-EE13-4BCC-979F-6900D55FF2B3}" xr6:coauthVersionLast="47" xr6:coauthVersionMax="47" xr10:uidLastSave="{6BCDC49B-30DD-4FD4-A34A-9CC533D31DB6}"/>
  <bookViews>
    <workbookView xWindow="-120" yWindow="-120" windowWidth="25440" windowHeight="15390" firstSheet="1" activeTab="1" xr2:uid="{00000000-000D-0000-FFFF-FFFF00000000}"/>
  </bookViews>
  <sheets>
    <sheet name="LIST" sheetId="7" state="hidden" r:id="rId1"/>
    <sheet name="ÚPRAVA" sheetId="10" r:id="rId2"/>
    <sheet name="OON" sheetId="8" r:id="rId3"/>
    <sheet name="komentář" sheetId="9" r:id="rId4"/>
  </sheets>
  <definedNames>
    <definedName name="_xlnm._FilterDatabase" localSheetId="0" hidden="1">LIST!$A$5:$AY$278</definedName>
    <definedName name="_xlnm._FilterDatabase" localSheetId="2" hidden="1">OON!$A$5:$Y$275</definedName>
    <definedName name="_xlnm._FilterDatabase" localSheetId="1" hidden="1">ÚPRAVA!$A$5:$AY$275</definedName>
    <definedName name="_xlnm.Print_Area" localSheetId="0">LIST!$A$1:$Y$278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6" i="8" l="1"/>
  <c r="BL6" i="8"/>
  <c r="BK7" i="8"/>
  <c r="BL7" i="8"/>
  <c r="BK8" i="8"/>
  <c r="BL8" i="8"/>
  <c r="BK10" i="8"/>
  <c r="BL10" i="8"/>
  <c r="BK11" i="8"/>
  <c r="BL11" i="8"/>
  <c r="BK12" i="8"/>
  <c r="BL12" i="8"/>
  <c r="BK14" i="8"/>
  <c r="BL14" i="8"/>
  <c r="BK15" i="8"/>
  <c r="BL15" i="8"/>
  <c r="BK17" i="8"/>
  <c r="BL17" i="8"/>
  <c r="BK18" i="8"/>
  <c r="BL18" i="8"/>
  <c r="BK20" i="8"/>
  <c r="BL20" i="8"/>
  <c r="BK21" i="8"/>
  <c r="BL21" i="8"/>
  <c r="BK23" i="8"/>
  <c r="BL23" i="8"/>
  <c r="BK24" i="8"/>
  <c r="BL24" i="8"/>
  <c r="BK26" i="8"/>
  <c r="BL26" i="8"/>
  <c r="BK27" i="8"/>
  <c r="BL27" i="8"/>
  <c r="BK28" i="8"/>
  <c r="BL28" i="8"/>
  <c r="BK30" i="8"/>
  <c r="BL30" i="8"/>
  <c r="BK31" i="8"/>
  <c r="BL31" i="8"/>
  <c r="BK32" i="8"/>
  <c r="BL32" i="8"/>
  <c r="BK34" i="8"/>
  <c r="BL34" i="8"/>
  <c r="BK35" i="8"/>
  <c r="BL35" i="8"/>
  <c r="BK37" i="8"/>
  <c r="BL37" i="8"/>
  <c r="BK38" i="8"/>
  <c r="BL38" i="8"/>
  <c r="BK39" i="8"/>
  <c r="BL39" i="8"/>
  <c r="BK41" i="8"/>
  <c r="BL41" i="8"/>
  <c r="BK42" i="8"/>
  <c r="BL42" i="8"/>
  <c r="BK44" i="8"/>
  <c r="BL44" i="8"/>
  <c r="BK45" i="8"/>
  <c r="BL45" i="8"/>
  <c r="BK47" i="8"/>
  <c r="BL47" i="8"/>
  <c r="BK48" i="8"/>
  <c r="BL48" i="8"/>
  <c r="BK49" i="8"/>
  <c r="BL49" i="8"/>
  <c r="BK51" i="8"/>
  <c r="BL51" i="8"/>
  <c r="BK52" i="8"/>
  <c r="BL52" i="8"/>
  <c r="BK54" i="8"/>
  <c r="BL54" i="8"/>
  <c r="BK55" i="8"/>
  <c r="BL55" i="8"/>
  <c r="BK56" i="8"/>
  <c r="BL56" i="8"/>
  <c r="BK57" i="8"/>
  <c r="BL57" i="8"/>
  <c r="BK59" i="8"/>
  <c r="BL59" i="8"/>
  <c r="BK60" i="8"/>
  <c r="BL60" i="8"/>
  <c r="BK62" i="8"/>
  <c r="BL62" i="8"/>
  <c r="BK63" i="8"/>
  <c r="BL63" i="8"/>
  <c r="BK64" i="8"/>
  <c r="BL64" i="8"/>
  <c r="BK66" i="8"/>
  <c r="BL66" i="8"/>
  <c r="BK67" i="8"/>
  <c r="BL67" i="8"/>
  <c r="BK69" i="8"/>
  <c r="BL69" i="8"/>
  <c r="BK70" i="8"/>
  <c r="BL70" i="8"/>
  <c r="BK71" i="8"/>
  <c r="BL71" i="8"/>
  <c r="BK72" i="8"/>
  <c r="BL72" i="8"/>
  <c r="BK74" i="8"/>
  <c r="BL74" i="8"/>
  <c r="BK75" i="8"/>
  <c r="BL75" i="8"/>
  <c r="BK76" i="8"/>
  <c r="BL76" i="8"/>
  <c r="BK77" i="8"/>
  <c r="BL77" i="8"/>
  <c r="BK79" i="8"/>
  <c r="BL79" i="8"/>
  <c r="BK80" i="8"/>
  <c r="BL80" i="8"/>
  <c r="BK81" i="8"/>
  <c r="BL81" i="8"/>
  <c r="BK83" i="8"/>
  <c r="BL83" i="8"/>
  <c r="BK84" i="8"/>
  <c r="BL84" i="8"/>
  <c r="BK85" i="8"/>
  <c r="BL85" i="8"/>
  <c r="BK86" i="8"/>
  <c r="BL86" i="8"/>
  <c r="BK88" i="8"/>
  <c r="BL88" i="8"/>
  <c r="BK89" i="8"/>
  <c r="BL89" i="8"/>
  <c r="BK90" i="8"/>
  <c r="BL90" i="8"/>
  <c r="BK91" i="8"/>
  <c r="BL91" i="8"/>
  <c r="BK93" i="8"/>
  <c r="BL93" i="8"/>
  <c r="BK94" i="8"/>
  <c r="BL94" i="8"/>
  <c r="BK95" i="8"/>
  <c r="BL95" i="8"/>
  <c r="BK97" i="8"/>
  <c r="BL97" i="8"/>
  <c r="BK98" i="8"/>
  <c r="BL98" i="8"/>
  <c r="BK99" i="8"/>
  <c r="BL99" i="8"/>
  <c r="BK100" i="8"/>
  <c r="BL100" i="8"/>
  <c r="BK102" i="8"/>
  <c r="BL102" i="8"/>
  <c r="BK103" i="8"/>
  <c r="BL103" i="8"/>
  <c r="BK104" i="8"/>
  <c r="BL104" i="8"/>
  <c r="BK105" i="8"/>
  <c r="BL105" i="8"/>
  <c r="BK107" i="8"/>
  <c r="BL107" i="8"/>
  <c r="BK108" i="8"/>
  <c r="BL108" i="8"/>
  <c r="BK109" i="8"/>
  <c r="BL109" i="8"/>
  <c r="BK110" i="8"/>
  <c r="BL110" i="8"/>
  <c r="BK111" i="8"/>
  <c r="BL111" i="8"/>
  <c r="BK112" i="8"/>
  <c r="BL112" i="8"/>
  <c r="BK113" i="8"/>
  <c r="BL113" i="8"/>
  <c r="BK115" i="8"/>
  <c r="BL115" i="8"/>
  <c r="BK116" i="8"/>
  <c r="BL116" i="8"/>
  <c r="BK117" i="8"/>
  <c r="BL117" i="8"/>
  <c r="BK118" i="8"/>
  <c r="BL118" i="8"/>
  <c r="BK120" i="8"/>
  <c r="BL120" i="8"/>
  <c r="BK121" i="8"/>
  <c r="BL121" i="8"/>
  <c r="BK122" i="8"/>
  <c r="BL122" i="8"/>
  <c r="BK123" i="8"/>
  <c r="BL123" i="8"/>
  <c r="BK125" i="8"/>
  <c r="BL125" i="8"/>
  <c r="BK126" i="8"/>
  <c r="BL126" i="8"/>
  <c r="BK128" i="8"/>
  <c r="BL128" i="8"/>
  <c r="BK129" i="8"/>
  <c r="BL129" i="8"/>
  <c r="BK131" i="8"/>
  <c r="BL131" i="8"/>
  <c r="BK132" i="8"/>
  <c r="BL132" i="8"/>
  <c r="BK133" i="8"/>
  <c r="BL133" i="8"/>
  <c r="BK135" i="8"/>
  <c r="BL135" i="8"/>
  <c r="BK136" i="8"/>
  <c r="BL136" i="8"/>
  <c r="BK138" i="8"/>
  <c r="BL138" i="8"/>
  <c r="BK139" i="8"/>
  <c r="BL139" i="8"/>
  <c r="BK140" i="8"/>
  <c r="BL140" i="8"/>
  <c r="BK141" i="8"/>
  <c r="BL141" i="8"/>
  <c r="BK142" i="8"/>
  <c r="BL142" i="8"/>
  <c r="BK144" i="8"/>
  <c r="BL144" i="8"/>
  <c r="BK145" i="8"/>
  <c r="BL145" i="8"/>
  <c r="BK146" i="8"/>
  <c r="BL146" i="8"/>
  <c r="BK147" i="8"/>
  <c r="BL147" i="8"/>
  <c r="BK148" i="8"/>
  <c r="BL148" i="8"/>
  <c r="BK150" i="8"/>
  <c r="BL150" i="8"/>
  <c r="BK151" i="8"/>
  <c r="BL151" i="8"/>
  <c r="BK152" i="8"/>
  <c r="BL152" i="8"/>
  <c r="BK153" i="8"/>
  <c r="BL153" i="8"/>
  <c r="BK154" i="8"/>
  <c r="BL154" i="8"/>
  <c r="BK155" i="8"/>
  <c r="BL155" i="8"/>
  <c r="BK157" i="8"/>
  <c r="BL157" i="8"/>
  <c r="BK158" i="8"/>
  <c r="BL158" i="8"/>
  <c r="BK159" i="8"/>
  <c r="BL159" i="8"/>
  <c r="BK160" i="8"/>
  <c r="BL160" i="8"/>
  <c r="BK162" i="8"/>
  <c r="BL162" i="8"/>
  <c r="BK163" i="8"/>
  <c r="BL163" i="8"/>
  <c r="BK164" i="8"/>
  <c r="BL164" i="8"/>
  <c r="BK165" i="8"/>
  <c r="BL165" i="8"/>
  <c r="BK166" i="8"/>
  <c r="BL166" i="8"/>
  <c r="BK167" i="8"/>
  <c r="BL167" i="8"/>
  <c r="BK168" i="8"/>
  <c r="BL168" i="8"/>
  <c r="BK169" i="8"/>
  <c r="BL169" i="8"/>
  <c r="BK170" i="8"/>
  <c r="BL170" i="8"/>
  <c r="BK171" i="8"/>
  <c r="BL171" i="8"/>
  <c r="BK173" i="8"/>
  <c r="BL173" i="8"/>
  <c r="BK174" i="8"/>
  <c r="BL174" i="8"/>
  <c r="BK175" i="8"/>
  <c r="BL175" i="8"/>
  <c r="BK176" i="8"/>
  <c r="BL176" i="8"/>
  <c r="BK177" i="8"/>
  <c r="BL177" i="8"/>
  <c r="BK178" i="8"/>
  <c r="BL178" i="8"/>
  <c r="BK179" i="8"/>
  <c r="BL179" i="8"/>
  <c r="BK180" i="8"/>
  <c r="BL180" i="8"/>
  <c r="BK181" i="8"/>
  <c r="BL181" i="8"/>
  <c r="BK182" i="8"/>
  <c r="BL182" i="8"/>
  <c r="BK184" i="8"/>
  <c r="BL184" i="8"/>
  <c r="BK185" i="8"/>
  <c r="BL185" i="8"/>
  <c r="BK186" i="8"/>
  <c r="BL186" i="8"/>
  <c r="BK187" i="8"/>
  <c r="BL187" i="8"/>
  <c r="BK188" i="8"/>
  <c r="BL188" i="8"/>
  <c r="BK189" i="8"/>
  <c r="BL189" i="8"/>
  <c r="BK190" i="8"/>
  <c r="BL190" i="8"/>
  <c r="BK191" i="8"/>
  <c r="BL191" i="8"/>
  <c r="BK193" i="8"/>
  <c r="BL193" i="8"/>
  <c r="BK194" i="8"/>
  <c r="BL194" i="8"/>
  <c r="BK195" i="8"/>
  <c r="BL195" i="8"/>
  <c r="BK197" i="8"/>
  <c r="BL197" i="8"/>
  <c r="BK198" i="8"/>
  <c r="BL198" i="8"/>
  <c r="BK199" i="8"/>
  <c r="BL199" i="8"/>
  <c r="BK200" i="8"/>
  <c r="BL200" i="8"/>
  <c r="BK202" i="8"/>
  <c r="BL202" i="8"/>
  <c r="BK203" i="8"/>
  <c r="BL203" i="8"/>
  <c r="BK204" i="8"/>
  <c r="BL204" i="8"/>
  <c r="BK205" i="8"/>
  <c r="BL205" i="8"/>
  <c r="BK206" i="8"/>
  <c r="BL206" i="8"/>
  <c r="BK207" i="8"/>
  <c r="BL207" i="8"/>
  <c r="BK209" i="8"/>
  <c r="BL209" i="8"/>
  <c r="BK210" i="8"/>
  <c r="BL210" i="8"/>
  <c r="BK211" i="8"/>
  <c r="BL211" i="8"/>
  <c r="BK212" i="8"/>
  <c r="BL212" i="8"/>
  <c r="BK213" i="8"/>
  <c r="BL213" i="8"/>
  <c r="BK214" i="8"/>
  <c r="BL214" i="8"/>
  <c r="BK216" i="8"/>
  <c r="BL216" i="8"/>
  <c r="BK217" i="8"/>
  <c r="BL217" i="8"/>
  <c r="BK218" i="8"/>
  <c r="BL218" i="8"/>
  <c r="BK219" i="8"/>
  <c r="BL219" i="8"/>
  <c r="BK220" i="8"/>
  <c r="BL220" i="8"/>
  <c r="BK221" i="8"/>
  <c r="BL221" i="8"/>
  <c r="BK222" i="8"/>
  <c r="BL222" i="8"/>
  <c r="BK224" i="8"/>
  <c r="BL224" i="8"/>
  <c r="BK225" i="8"/>
  <c r="BL225" i="8"/>
  <c r="BK226" i="8"/>
  <c r="BL226" i="8"/>
  <c r="BK227" i="8"/>
  <c r="BL227" i="8"/>
  <c r="BK228" i="8"/>
  <c r="BL228" i="8"/>
  <c r="BK229" i="8"/>
  <c r="BL229" i="8"/>
  <c r="BK231" i="8"/>
  <c r="BL231" i="8"/>
  <c r="BK232" i="8"/>
  <c r="BL232" i="8"/>
  <c r="BK233" i="8"/>
  <c r="BL233" i="8"/>
  <c r="BK235" i="8"/>
  <c r="BL235" i="8"/>
  <c r="BK236" i="8"/>
  <c r="BL236" i="8"/>
  <c r="BK237" i="8"/>
  <c r="BL237" i="8"/>
  <c r="BK239" i="8"/>
  <c r="BL239" i="8"/>
  <c r="BK240" i="8"/>
  <c r="BL240" i="8"/>
  <c r="BK241" i="8"/>
  <c r="BL241" i="8"/>
  <c r="BK243" i="8"/>
  <c r="BL243" i="8"/>
  <c r="BK244" i="8"/>
  <c r="BL244" i="8"/>
  <c r="BK245" i="8"/>
  <c r="BL245" i="8"/>
  <c r="BK247" i="8"/>
  <c r="BL247" i="8"/>
  <c r="BK248" i="8"/>
  <c r="BL248" i="8"/>
  <c r="BK249" i="8"/>
  <c r="BL249" i="8"/>
  <c r="BK251" i="8"/>
  <c r="BL251" i="8"/>
  <c r="BK252" i="8"/>
  <c r="BL252" i="8"/>
  <c r="BK254" i="8"/>
  <c r="BL254" i="8"/>
  <c r="BK255" i="8"/>
  <c r="BL255" i="8"/>
  <c r="BK256" i="8"/>
  <c r="BL256" i="8"/>
  <c r="BK258" i="8"/>
  <c r="BL258" i="8"/>
  <c r="BK259" i="8"/>
  <c r="BL259" i="8"/>
  <c r="BK261" i="8"/>
  <c r="BL261" i="8"/>
  <c r="BK262" i="8"/>
  <c r="BL262" i="8"/>
  <c r="BK264" i="8"/>
  <c r="BL264" i="8"/>
  <c r="BK265" i="8"/>
  <c r="BL265" i="8"/>
  <c r="BK267" i="8"/>
  <c r="BL267" i="8"/>
  <c r="BK268" i="8"/>
  <c r="BL268" i="8"/>
  <c r="BK269" i="8"/>
  <c r="BL269" i="8"/>
  <c r="BK271" i="8"/>
  <c r="BL271" i="8"/>
  <c r="BK272" i="8"/>
  <c r="BL272" i="8"/>
  <c r="BK273" i="8"/>
  <c r="BL273" i="8"/>
  <c r="BF274" i="8"/>
  <c r="BE274" i="8"/>
  <c r="BD274" i="8"/>
  <c r="BB274" i="8"/>
  <c r="BA274" i="8"/>
  <c r="AZ274" i="8"/>
  <c r="AY274" i="8"/>
  <c r="AX274" i="8"/>
  <c r="AW274" i="8"/>
  <c r="BH273" i="8"/>
  <c r="BG273" i="8"/>
  <c r="BC273" i="8"/>
  <c r="AV273" i="8"/>
  <c r="BH272" i="8"/>
  <c r="BG272" i="8"/>
  <c r="BC272" i="8"/>
  <c r="AV272" i="8"/>
  <c r="AU272" i="8" s="1"/>
  <c r="BH271" i="8"/>
  <c r="BG271" i="8"/>
  <c r="BC271" i="8"/>
  <c r="AV271" i="8"/>
  <c r="BF270" i="8"/>
  <c r="BE270" i="8"/>
  <c r="BD270" i="8"/>
  <c r="BB270" i="8"/>
  <c r="BA270" i="8"/>
  <c r="AZ270" i="8"/>
  <c r="AY270" i="8"/>
  <c r="AX270" i="8"/>
  <c r="AW270" i="8"/>
  <c r="BH269" i="8"/>
  <c r="BG269" i="8"/>
  <c r="BC269" i="8"/>
  <c r="AU269" i="8" s="1"/>
  <c r="AV269" i="8"/>
  <c r="BH268" i="8"/>
  <c r="BG268" i="8"/>
  <c r="BC268" i="8"/>
  <c r="AV268" i="8"/>
  <c r="BH267" i="8"/>
  <c r="BG267" i="8"/>
  <c r="BC267" i="8"/>
  <c r="AV267" i="8"/>
  <c r="BF266" i="8"/>
  <c r="BE266" i="8"/>
  <c r="BD266" i="8"/>
  <c r="BB266" i="8"/>
  <c r="BA266" i="8"/>
  <c r="AZ266" i="8"/>
  <c r="AY266" i="8"/>
  <c r="AX266" i="8"/>
  <c r="AW266" i="8"/>
  <c r="BH265" i="8"/>
  <c r="BG265" i="8"/>
  <c r="BC265" i="8"/>
  <c r="AV265" i="8"/>
  <c r="AU265" i="8" s="1"/>
  <c r="BH264" i="8"/>
  <c r="BG264" i="8"/>
  <c r="BC264" i="8"/>
  <c r="AV264" i="8"/>
  <c r="BF263" i="8"/>
  <c r="BE263" i="8"/>
  <c r="BD263" i="8"/>
  <c r="BB263" i="8"/>
  <c r="BA263" i="8"/>
  <c r="AZ263" i="8"/>
  <c r="AY263" i="8"/>
  <c r="AX263" i="8"/>
  <c r="AW263" i="8"/>
  <c r="BH262" i="8"/>
  <c r="BG262" i="8"/>
  <c r="BC262" i="8"/>
  <c r="AV262" i="8"/>
  <c r="BH261" i="8"/>
  <c r="BG261" i="8"/>
  <c r="BC261" i="8"/>
  <c r="AV261" i="8"/>
  <c r="AU261" i="8" s="1"/>
  <c r="BF260" i="8"/>
  <c r="BE260" i="8"/>
  <c r="BD260" i="8"/>
  <c r="BB260" i="8"/>
  <c r="BA260" i="8"/>
  <c r="AZ260" i="8"/>
  <c r="AY260" i="8"/>
  <c r="AX260" i="8"/>
  <c r="AW260" i="8"/>
  <c r="BH259" i="8"/>
  <c r="BG259" i="8"/>
  <c r="BC259" i="8"/>
  <c r="AV259" i="8"/>
  <c r="AU259" i="8" s="1"/>
  <c r="BH258" i="8"/>
  <c r="BG258" i="8"/>
  <c r="BC258" i="8"/>
  <c r="AV258" i="8"/>
  <c r="BF257" i="8"/>
  <c r="BE257" i="8"/>
  <c r="BD257" i="8"/>
  <c r="BB257" i="8"/>
  <c r="BA257" i="8"/>
  <c r="AZ257" i="8"/>
  <c r="AY257" i="8"/>
  <c r="AX257" i="8"/>
  <c r="AW257" i="8"/>
  <c r="BH256" i="8"/>
  <c r="BG256" i="8"/>
  <c r="BC256" i="8"/>
  <c r="AV256" i="8"/>
  <c r="AV257" i="8" s="1"/>
  <c r="BH255" i="8"/>
  <c r="BG255" i="8"/>
  <c r="BC255" i="8"/>
  <c r="AV255" i="8"/>
  <c r="BH254" i="8"/>
  <c r="BG254" i="8"/>
  <c r="BC254" i="8"/>
  <c r="AV254" i="8"/>
  <c r="BF253" i="8"/>
  <c r="BE253" i="8"/>
  <c r="BD253" i="8"/>
  <c r="BB253" i="8"/>
  <c r="BA253" i="8"/>
  <c r="AZ253" i="8"/>
  <c r="AY253" i="8"/>
  <c r="AX253" i="8"/>
  <c r="AW253" i="8"/>
  <c r="BH252" i="8"/>
  <c r="BG252" i="8"/>
  <c r="BC252" i="8"/>
  <c r="AV252" i="8"/>
  <c r="BH251" i="8"/>
  <c r="BG251" i="8"/>
  <c r="BC251" i="8"/>
  <c r="AV251" i="8"/>
  <c r="BF250" i="8"/>
  <c r="BE250" i="8"/>
  <c r="BD250" i="8"/>
  <c r="BB250" i="8"/>
  <c r="BA250" i="8"/>
  <c r="AZ250" i="8"/>
  <c r="AY250" i="8"/>
  <c r="AX250" i="8"/>
  <c r="AW250" i="8"/>
  <c r="BH249" i="8"/>
  <c r="BG249" i="8"/>
  <c r="BC249" i="8"/>
  <c r="AV249" i="8"/>
  <c r="AU249" i="8" s="1"/>
  <c r="BH248" i="8"/>
  <c r="BG248" i="8"/>
  <c r="BC248" i="8"/>
  <c r="AU248" i="8" s="1"/>
  <c r="AV248" i="8"/>
  <c r="BH247" i="8"/>
  <c r="BG247" i="8"/>
  <c r="BC247" i="8"/>
  <c r="AV247" i="8"/>
  <c r="BF246" i="8"/>
  <c r="BE246" i="8"/>
  <c r="BD246" i="8"/>
  <c r="BB246" i="8"/>
  <c r="BA246" i="8"/>
  <c r="AZ246" i="8"/>
  <c r="AY246" i="8"/>
  <c r="AX246" i="8"/>
  <c r="AW246" i="8"/>
  <c r="BH245" i="8"/>
  <c r="BG245" i="8"/>
  <c r="BC245" i="8"/>
  <c r="AV245" i="8"/>
  <c r="BH244" i="8"/>
  <c r="BG244" i="8"/>
  <c r="BC244" i="8"/>
  <c r="AV244" i="8"/>
  <c r="AU244" i="8" s="1"/>
  <c r="BH243" i="8"/>
  <c r="BG243" i="8"/>
  <c r="BC243" i="8"/>
  <c r="AV243" i="8"/>
  <c r="AV246" i="8" s="1"/>
  <c r="BF242" i="8"/>
  <c r="BE242" i="8"/>
  <c r="BD242" i="8"/>
  <c r="BB242" i="8"/>
  <c r="BA242" i="8"/>
  <c r="AZ242" i="8"/>
  <c r="AY242" i="8"/>
  <c r="AX242" i="8"/>
  <c r="AW242" i="8"/>
  <c r="BH241" i="8"/>
  <c r="BG241" i="8"/>
  <c r="BC241" i="8"/>
  <c r="AV241" i="8"/>
  <c r="BH240" i="8"/>
  <c r="BG240" i="8"/>
  <c r="BC240" i="8"/>
  <c r="AU240" i="8" s="1"/>
  <c r="AV240" i="8"/>
  <c r="BH239" i="8"/>
  <c r="BG239" i="8"/>
  <c r="BC239" i="8"/>
  <c r="AV239" i="8"/>
  <c r="BF238" i="8"/>
  <c r="BE238" i="8"/>
  <c r="BD238" i="8"/>
  <c r="BB238" i="8"/>
  <c r="BA238" i="8"/>
  <c r="AZ238" i="8"/>
  <c r="AY238" i="8"/>
  <c r="AX238" i="8"/>
  <c r="AW238" i="8"/>
  <c r="BH237" i="8"/>
  <c r="BG237" i="8"/>
  <c r="BC237" i="8"/>
  <c r="AV237" i="8"/>
  <c r="BH236" i="8"/>
  <c r="BG236" i="8"/>
  <c r="BC236" i="8"/>
  <c r="AV236" i="8"/>
  <c r="BH235" i="8"/>
  <c r="BG235" i="8"/>
  <c r="BC235" i="8"/>
  <c r="AV235" i="8"/>
  <c r="AU235" i="8"/>
  <c r="BF234" i="8"/>
  <c r="BE234" i="8"/>
  <c r="BD234" i="8"/>
  <c r="BB234" i="8"/>
  <c r="BA234" i="8"/>
  <c r="AZ234" i="8"/>
  <c r="AY234" i="8"/>
  <c r="AX234" i="8"/>
  <c r="AW234" i="8"/>
  <c r="BH233" i="8"/>
  <c r="BG233" i="8"/>
  <c r="BC233" i="8"/>
  <c r="AV233" i="8"/>
  <c r="BH232" i="8"/>
  <c r="BG232" i="8"/>
  <c r="BC232" i="8"/>
  <c r="AV232" i="8"/>
  <c r="BH231" i="8"/>
  <c r="BG231" i="8"/>
  <c r="BC231" i="8"/>
  <c r="AV231" i="8"/>
  <c r="BF230" i="8"/>
  <c r="BE230" i="8"/>
  <c r="BD230" i="8"/>
  <c r="BB230" i="8"/>
  <c r="BA230" i="8"/>
  <c r="AZ230" i="8"/>
  <c r="AY230" i="8"/>
  <c r="AX230" i="8"/>
  <c r="AW230" i="8"/>
  <c r="BH229" i="8"/>
  <c r="BG229" i="8"/>
  <c r="BC229" i="8"/>
  <c r="AV229" i="8"/>
  <c r="AU229" i="8" s="1"/>
  <c r="BH228" i="8"/>
  <c r="BG228" i="8"/>
  <c r="BC228" i="8"/>
  <c r="AV228" i="8"/>
  <c r="BH227" i="8"/>
  <c r="BG227" i="8"/>
  <c r="BC227" i="8"/>
  <c r="AV227" i="8"/>
  <c r="BH226" i="8"/>
  <c r="BG226" i="8"/>
  <c r="BC226" i="8"/>
  <c r="AV226" i="8"/>
  <c r="AU226" i="8"/>
  <c r="BH225" i="8"/>
  <c r="BG225" i="8"/>
  <c r="BC225" i="8"/>
  <c r="AV225" i="8"/>
  <c r="BH224" i="8"/>
  <c r="BG224" i="8"/>
  <c r="BC224" i="8"/>
  <c r="AV224" i="8"/>
  <c r="BF223" i="8"/>
  <c r="BE223" i="8"/>
  <c r="BD223" i="8"/>
  <c r="BB223" i="8"/>
  <c r="BA223" i="8"/>
  <c r="AZ223" i="8"/>
  <c r="AY223" i="8"/>
  <c r="AX223" i="8"/>
  <c r="AW223" i="8"/>
  <c r="BH222" i="8"/>
  <c r="BG222" i="8"/>
  <c r="BC222" i="8"/>
  <c r="AV222" i="8"/>
  <c r="BH221" i="8"/>
  <c r="BG221" i="8"/>
  <c r="BC221" i="8"/>
  <c r="AV221" i="8"/>
  <c r="BH220" i="8"/>
  <c r="BG220" i="8"/>
  <c r="BC220" i="8"/>
  <c r="AV220" i="8"/>
  <c r="BH219" i="8"/>
  <c r="BG219" i="8"/>
  <c r="BC219" i="8"/>
  <c r="AV219" i="8"/>
  <c r="BH218" i="8"/>
  <c r="BG218" i="8"/>
  <c r="BC218" i="8"/>
  <c r="AV218" i="8"/>
  <c r="BH217" i="8"/>
  <c r="BG217" i="8"/>
  <c r="BC217" i="8"/>
  <c r="AV217" i="8"/>
  <c r="BH216" i="8"/>
  <c r="BG216" i="8"/>
  <c r="BC216" i="8"/>
  <c r="AV216" i="8"/>
  <c r="BF215" i="8"/>
  <c r="BE215" i="8"/>
  <c r="BD215" i="8"/>
  <c r="BB215" i="8"/>
  <c r="BA215" i="8"/>
  <c r="AZ215" i="8"/>
  <c r="AY215" i="8"/>
  <c r="AX215" i="8"/>
  <c r="AW215" i="8"/>
  <c r="BH214" i="8"/>
  <c r="BG214" i="8"/>
  <c r="BC214" i="8"/>
  <c r="AU214" i="8" s="1"/>
  <c r="AV214" i="8"/>
  <c r="BH213" i="8"/>
  <c r="BG213" i="8"/>
  <c r="BC213" i="8"/>
  <c r="AV213" i="8"/>
  <c r="BH212" i="8"/>
  <c r="BG212" i="8"/>
  <c r="BC212" i="8"/>
  <c r="AV212" i="8"/>
  <c r="AU212" i="8" s="1"/>
  <c r="BH211" i="8"/>
  <c r="BG211" i="8"/>
  <c r="BC211" i="8"/>
  <c r="AV211" i="8"/>
  <c r="BH210" i="8"/>
  <c r="BG210" i="8"/>
  <c r="BM210" i="8" s="1"/>
  <c r="BC210" i="8"/>
  <c r="AV210" i="8"/>
  <c r="BH209" i="8"/>
  <c r="BG209" i="8"/>
  <c r="BC209" i="8"/>
  <c r="AV209" i="8"/>
  <c r="AU209" i="8" s="1"/>
  <c r="BF208" i="8"/>
  <c r="BE208" i="8"/>
  <c r="BD208" i="8"/>
  <c r="BB208" i="8"/>
  <c r="BA208" i="8"/>
  <c r="AZ208" i="8"/>
  <c r="AY208" i="8"/>
  <c r="AX208" i="8"/>
  <c r="AW208" i="8"/>
  <c r="BH207" i="8"/>
  <c r="BG207" i="8"/>
  <c r="BC207" i="8"/>
  <c r="AV207" i="8"/>
  <c r="BH206" i="8"/>
  <c r="BG206" i="8"/>
  <c r="BC206" i="8"/>
  <c r="AV206" i="8"/>
  <c r="BH205" i="8"/>
  <c r="BG205" i="8"/>
  <c r="BC205" i="8"/>
  <c r="AU205" i="8" s="1"/>
  <c r="AV205" i="8"/>
  <c r="BH204" i="8"/>
  <c r="BG204" i="8"/>
  <c r="BC204" i="8"/>
  <c r="AV204" i="8"/>
  <c r="BH203" i="8"/>
  <c r="BG203" i="8"/>
  <c r="BC203" i="8"/>
  <c r="AV203" i="8"/>
  <c r="BH202" i="8"/>
  <c r="BG202" i="8"/>
  <c r="BC202" i="8"/>
  <c r="AV202" i="8"/>
  <c r="BF201" i="8"/>
  <c r="BE201" i="8"/>
  <c r="BD201" i="8"/>
  <c r="BB201" i="8"/>
  <c r="BA201" i="8"/>
  <c r="AZ201" i="8"/>
  <c r="AY201" i="8"/>
  <c r="AX201" i="8"/>
  <c r="AW201" i="8"/>
  <c r="BH200" i="8"/>
  <c r="BG200" i="8"/>
  <c r="BC200" i="8"/>
  <c r="AV200" i="8"/>
  <c r="AU200" i="8" s="1"/>
  <c r="BH199" i="8"/>
  <c r="BG199" i="8"/>
  <c r="BC199" i="8"/>
  <c r="AV199" i="8"/>
  <c r="BH198" i="8"/>
  <c r="BG198" i="8"/>
  <c r="BC198" i="8"/>
  <c r="AV198" i="8"/>
  <c r="BH197" i="8"/>
  <c r="BG197" i="8"/>
  <c r="BC197" i="8"/>
  <c r="AV197" i="8"/>
  <c r="AU197" i="8" s="1"/>
  <c r="BF196" i="8"/>
  <c r="BE196" i="8"/>
  <c r="BD196" i="8"/>
  <c r="BB196" i="8"/>
  <c r="BA196" i="8"/>
  <c r="AZ196" i="8"/>
  <c r="AY196" i="8"/>
  <c r="AX196" i="8"/>
  <c r="AW196" i="8"/>
  <c r="BH195" i="8"/>
  <c r="BG195" i="8"/>
  <c r="BC195" i="8"/>
  <c r="AV195" i="8"/>
  <c r="BH194" i="8"/>
  <c r="BG194" i="8"/>
  <c r="BC194" i="8"/>
  <c r="AV194" i="8"/>
  <c r="BH193" i="8"/>
  <c r="BG193" i="8"/>
  <c r="BC193" i="8"/>
  <c r="AV193" i="8"/>
  <c r="BF192" i="8"/>
  <c r="BE192" i="8"/>
  <c r="BD192" i="8"/>
  <c r="BB192" i="8"/>
  <c r="BA192" i="8"/>
  <c r="AZ192" i="8"/>
  <c r="AY192" i="8"/>
  <c r="AX192" i="8"/>
  <c r="AW192" i="8"/>
  <c r="BH191" i="8"/>
  <c r="BG191" i="8"/>
  <c r="BC191" i="8"/>
  <c r="AV191" i="8"/>
  <c r="BH190" i="8"/>
  <c r="BG190" i="8"/>
  <c r="BC190" i="8"/>
  <c r="AV190" i="8"/>
  <c r="AU190" i="8"/>
  <c r="BH189" i="8"/>
  <c r="BG189" i="8"/>
  <c r="BC189" i="8"/>
  <c r="AV189" i="8"/>
  <c r="BH188" i="8"/>
  <c r="BG188" i="8"/>
  <c r="BC188" i="8"/>
  <c r="AV188" i="8"/>
  <c r="BH187" i="8"/>
  <c r="BG187" i="8"/>
  <c r="BC187" i="8"/>
  <c r="AV187" i="8"/>
  <c r="AU187" i="8" s="1"/>
  <c r="BH186" i="8"/>
  <c r="BG186" i="8"/>
  <c r="BC186" i="8"/>
  <c r="AV186" i="8"/>
  <c r="BH185" i="8"/>
  <c r="BG185" i="8"/>
  <c r="BC185" i="8"/>
  <c r="AV185" i="8"/>
  <c r="BH184" i="8"/>
  <c r="BG184" i="8"/>
  <c r="BC184" i="8"/>
  <c r="AV184" i="8"/>
  <c r="AU184" i="8" s="1"/>
  <c r="BF183" i="8"/>
  <c r="BE183" i="8"/>
  <c r="BD183" i="8"/>
  <c r="BB183" i="8"/>
  <c r="BA183" i="8"/>
  <c r="AZ183" i="8"/>
  <c r="AY183" i="8"/>
  <c r="AX183" i="8"/>
  <c r="AW183" i="8"/>
  <c r="BH182" i="8"/>
  <c r="BG182" i="8"/>
  <c r="BC182" i="8"/>
  <c r="AV182" i="8"/>
  <c r="BH181" i="8"/>
  <c r="BG181" i="8"/>
  <c r="BC181" i="8"/>
  <c r="AV181" i="8"/>
  <c r="BH180" i="8"/>
  <c r="BG180" i="8"/>
  <c r="BC180" i="8"/>
  <c r="AV180" i="8"/>
  <c r="BH179" i="8"/>
  <c r="BG179" i="8"/>
  <c r="BC179" i="8"/>
  <c r="AV179" i="8"/>
  <c r="BH178" i="8"/>
  <c r="BG178" i="8"/>
  <c r="BC178" i="8"/>
  <c r="AV178" i="8"/>
  <c r="AU178" i="8" s="1"/>
  <c r="BH177" i="8"/>
  <c r="BG177" i="8"/>
  <c r="BC177" i="8"/>
  <c r="AV177" i="8"/>
  <c r="BH176" i="8"/>
  <c r="BG176" i="8"/>
  <c r="BC176" i="8"/>
  <c r="AV176" i="8"/>
  <c r="BH175" i="8"/>
  <c r="BG175" i="8"/>
  <c r="BC175" i="8"/>
  <c r="AV175" i="8"/>
  <c r="AU175" i="8" s="1"/>
  <c r="BH174" i="8"/>
  <c r="BG174" i="8"/>
  <c r="BC174" i="8"/>
  <c r="AV174" i="8"/>
  <c r="BH173" i="8"/>
  <c r="BG173" i="8"/>
  <c r="BC173" i="8"/>
  <c r="AV173" i="8"/>
  <c r="BF172" i="8"/>
  <c r="BE172" i="8"/>
  <c r="BD172" i="8"/>
  <c r="BB172" i="8"/>
  <c r="BA172" i="8"/>
  <c r="AZ172" i="8"/>
  <c r="AY172" i="8"/>
  <c r="AX172" i="8"/>
  <c r="AW172" i="8"/>
  <c r="BH171" i="8"/>
  <c r="BG171" i="8"/>
  <c r="BC171" i="8"/>
  <c r="AV171" i="8"/>
  <c r="BH170" i="8"/>
  <c r="BM170" i="8" s="1"/>
  <c r="BG170" i="8"/>
  <c r="BC170" i="8"/>
  <c r="AV170" i="8"/>
  <c r="AU170" i="8" s="1"/>
  <c r="BH169" i="8"/>
  <c r="BG169" i="8"/>
  <c r="BC169" i="8"/>
  <c r="AV169" i="8"/>
  <c r="BH168" i="8"/>
  <c r="BG168" i="8"/>
  <c r="BC168" i="8"/>
  <c r="AV168" i="8"/>
  <c r="BH167" i="8"/>
  <c r="BG167" i="8"/>
  <c r="BC167" i="8"/>
  <c r="AV167" i="8"/>
  <c r="BH166" i="8"/>
  <c r="BG166" i="8"/>
  <c r="BC166" i="8"/>
  <c r="AV166" i="8"/>
  <c r="BH165" i="8"/>
  <c r="BG165" i="8"/>
  <c r="BC165" i="8"/>
  <c r="AV165" i="8"/>
  <c r="AU165" i="8" s="1"/>
  <c r="BH164" i="8"/>
  <c r="BG164" i="8"/>
  <c r="BC164" i="8"/>
  <c r="BC172" i="8" s="1"/>
  <c r="AV164" i="8"/>
  <c r="BH163" i="8"/>
  <c r="BG163" i="8"/>
  <c r="BC163" i="8"/>
  <c r="AV163" i="8"/>
  <c r="BH162" i="8"/>
  <c r="BG162" i="8"/>
  <c r="BC162" i="8"/>
  <c r="AV162" i="8"/>
  <c r="AU162" i="8" s="1"/>
  <c r="BF161" i="8"/>
  <c r="BE161" i="8"/>
  <c r="BD161" i="8"/>
  <c r="BB161" i="8"/>
  <c r="BA161" i="8"/>
  <c r="AZ161" i="8"/>
  <c r="AY161" i="8"/>
  <c r="AX161" i="8"/>
  <c r="AW161" i="8"/>
  <c r="BH160" i="8"/>
  <c r="BG160" i="8"/>
  <c r="BC160" i="8"/>
  <c r="AV160" i="8"/>
  <c r="BH159" i="8"/>
  <c r="BG159" i="8"/>
  <c r="BC159" i="8"/>
  <c r="AV159" i="8"/>
  <c r="BH158" i="8"/>
  <c r="BG158" i="8"/>
  <c r="BC158" i="8"/>
  <c r="AV158" i="8"/>
  <c r="BH157" i="8"/>
  <c r="BG157" i="8"/>
  <c r="BC157" i="8"/>
  <c r="AV157" i="8"/>
  <c r="BF156" i="8"/>
  <c r="BE156" i="8"/>
  <c r="BD156" i="8"/>
  <c r="BB156" i="8"/>
  <c r="BA156" i="8"/>
  <c r="AZ156" i="8"/>
  <c r="AY156" i="8"/>
  <c r="AX156" i="8"/>
  <c r="AW156" i="8"/>
  <c r="BH155" i="8"/>
  <c r="BG155" i="8"/>
  <c r="BC155" i="8"/>
  <c r="AV155" i="8"/>
  <c r="AU155" i="8"/>
  <c r="BH154" i="8"/>
  <c r="BG154" i="8"/>
  <c r="BC154" i="8"/>
  <c r="AV154" i="8"/>
  <c r="BH153" i="8"/>
  <c r="BG153" i="8"/>
  <c r="BC153" i="8"/>
  <c r="AV153" i="8"/>
  <c r="BH152" i="8"/>
  <c r="BG152" i="8"/>
  <c r="BC152" i="8"/>
  <c r="AV152" i="8"/>
  <c r="AU152" i="8" s="1"/>
  <c r="BH151" i="8"/>
  <c r="BG151" i="8"/>
  <c r="BC151" i="8"/>
  <c r="AV151" i="8"/>
  <c r="BH150" i="8"/>
  <c r="BG150" i="8"/>
  <c r="BC150" i="8"/>
  <c r="AV150" i="8"/>
  <c r="BF149" i="8"/>
  <c r="BE149" i="8"/>
  <c r="BD149" i="8"/>
  <c r="BB149" i="8"/>
  <c r="BA149" i="8"/>
  <c r="AZ149" i="8"/>
  <c r="AY149" i="8"/>
  <c r="AX149" i="8"/>
  <c r="AW149" i="8"/>
  <c r="BH148" i="8"/>
  <c r="BG148" i="8"/>
  <c r="BC148" i="8"/>
  <c r="AV148" i="8"/>
  <c r="BH147" i="8"/>
  <c r="BG147" i="8"/>
  <c r="BM147" i="8" s="1"/>
  <c r="BC147" i="8"/>
  <c r="AV147" i="8"/>
  <c r="BH146" i="8"/>
  <c r="BG146" i="8"/>
  <c r="BC146" i="8"/>
  <c r="AV146" i="8"/>
  <c r="BH145" i="8"/>
  <c r="BG145" i="8"/>
  <c r="BC145" i="8"/>
  <c r="AV145" i="8"/>
  <c r="AU145" i="8" s="1"/>
  <c r="BH144" i="8"/>
  <c r="BG144" i="8"/>
  <c r="BC144" i="8"/>
  <c r="AV144" i="8"/>
  <c r="BF143" i="8"/>
  <c r="BE143" i="8"/>
  <c r="BD143" i="8"/>
  <c r="BB143" i="8"/>
  <c r="BA143" i="8"/>
  <c r="AZ143" i="8"/>
  <c r="AY143" i="8"/>
  <c r="AX143" i="8"/>
  <c r="AW143" i="8"/>
  <c r="BH142" i="8"/>
  <c r="BG142" i="8"/>
  <c r="BC142" i="8"/>
  <c r="AV142" i="8"/>
  <c r="BH141" i="8"/>
  <c r="BG141" i="8"/>
  <c r="BC141" i="8"/>
  <c r="AV141" i="8"/>
  <c r="BH140" i="8"/>
  <c r="BG140" i="8"/>
  <c r="BC140" i="8"/>
  <c r="AV140" i="8"/>
  <c r="BH139" i="8"/>
  <c r="BG139" i="8"/>
  <c r="BC139" i="8"/>
  <c r="AV139" i="8"/>
  <c r="BH138" i="8"/>
  <c r="BG138" i="8"/>
  <c r="BC138" i="8"/>
  <c r="AV138" i="8"/>
  <c r="BF137" i="8"/>
  <c r="BE137" i="8"/>
  <c r="BD137" i="8"/>
  <c r="BB137" i="8"/>
  <c r="BA137" i="8"/>
  <c r="AZ137" i="8"/>
  <c r="AY137" i="8"/>
  <c r="AX137" i="8"/>
  <c r="AW137" i="8"/>
  <c r="BM136" i="8"/>
  <c r="BH136" i="8"/>
  <c r="BG136" i="8"/>
  <c r="BC136" i="8"/>
  <c r="AV136" i="8"/>
  <c r="AU136" i="8" s="1"/>
  <c r="BH135" i="8"/>
  <c r="BG135" i="8"/>
  <c r="BC135" i="8"/>
  <c r="BC137" i="8" s="1"/>
  <c r="AV135" i="8"/>
  <c r="BF134" i="8"/>
  <c r="BE134" i="8"/>
  <c r="BD134" i="8"/>
  <c r="BB134" i="8"/>
  <c r="BA134" i="8"/>
  <c r="AZ134" i="8"/>
  <c r="AY134" i="8"/>
  <c r="AX134" i="8"/>
  <c r="AW134" i="8"/>
  <c r="BH133" i="8"/>
  <c r="BG133" i="8"/>
  <c r="BC133" i="8"/>
  <c r="AV133" i="8"/>
  <c r="BH132" i="8"/>
  <c r="BG132" i="8"/>
  <c r="BC132" i="8"/>
  <c r="AV132" i="8"/>
  <c r="AU132" i="8" s="1"/>
  <c r="BH131" i="8"/>
  <c r="BG131" i="8"/>
  <c r="BC131" i="8"/>
  <c r="AV131" i="8"/>
  <c r="AU131" i="8" s="1"/>
  <c r="BF130" i="8"/>
  <c r="BE130" i="8"/>
  <c r="BD130" i="8"/>
  <c r="BB130" i="8"/>
  <c r="BA130" i="8"/>
  <c r="AZ130" i="8"/>
  <c r="AY130" i="8"/>
  <c r="AX130" i="8"/>
  <c r="AW130" i="8"/>
  <c r="BH129" i="8"/>
  <c r="BG129" i="8"/>
  <c r="BC129" i="8"/>
  <c r="AV129" i="8"/>
  <c r="AU129" i="8" s="1"/>
  <c r="BH128" i="8"/>
  <c r="BG128" i="8"/>
  <c r="BC128" i="8"/>
  <c r="AV128" i="8"/>
  <c r="BF127" i="8"/>
  <c r="BE127" i="8"/>
  <c r="BD127" i="8"/>
  <c r="BB127" i="8"/>
  <c r="BA127" i="8"/>
  <c r="AZ127" i="8"/>
  <c r="AY127" i="8"/>
  <c r="AX127" i="8"/>
  <c r="AW127" i="8"/>
  <c r="BH126" i="8"/>
  <c r="BG126" i="8"/>
  <c r="BC126" i="8"/>
  <c r="AV126" i="8"/>
  <c r="BH125" i="8"/>
  <c r="BG125" i="8"/>
  <c r="BC125" i="8"/>
  <c r="AV125" i="8"/>
  <c r="BF124" i="8"/>
  <c r="BE124" i="8"/>
  <c r="BD124" i="8"/>
  <c r="BB124" i="8"/>
  <c r="BA124" i="8"/>
  <c r="AZ124" i="8"/>
  <c r="AY124" i="8"/>
  <c r="AX124" i="8"/>
  <c r="AW124" i="8"/>
  <c r="BH123" i="8"/>
  <c r="BG123" i="8"/>
  <c r="BC123" i="8"/>
  <c r="AV123" i="8"/>
  <c r="BH122" i="8"/>
  <c r="BG122" i="8"/>
  <c r="BC122" i="8"/>
  <c r="AV122" i="8"/>
  <c r="BH121" i="8"/>
  <c r="BG121" i="8"/>
  <c r="BC121" i="8"/>
  <c r="AV121" i="8"/>
  <c r="AU121" i="8" s="1"/>
  <c r="BH120" i="8"/>
  <c r="BG120" i="8"/>
  <c r="BC120" i="8"/>
  <c r="AV120" i="8"/>
  <c r="BF119" i="8"/>
  <c r="BE119" i="8"/>
  <c r="BD119" i="8"/>
  <c r="BB119" i="8"/>
  <c r="BA119" i="8"/>
  <c r="AZ119" i="8"/>
  <c r="AY119" i="8"/>
  <c r="AX119" i="8"/>
  <c r="AW119" i="8"/>
  <c r="BH118" i="8"/>
  <c r="BG118" i="8"/>
  <c r="BC118" i="8"/>
  <c r="AV118" i="8"/>
  <c r="BH117" i="8"/>
  <c r="BG117" i="8"/>
  <c r="BC117" i="8"/>
  <c r="AV117" i="8"/>
  <c r="BH116" i="8"/>
  <c r="BG116" i="8"/>
  <c r="BC116" i="8"/>
  <c r="AV116" i="8"/>
  <c r="BH115" i="8"/>
  <c r="BG115" i="8"/>
  <c r="BC115" i="8"/>
  <c r="AV115" i="8"/>
  <c r="AV119" i="8" s="1"/>
  <c r="BF114" i="8"/>
  <c r="BE114" i="8"/>
  <c r="BD114" i="8"/>
  <c r="BB114" i="8"/>
  <c r="BA114" i="8"/>
  <c r="AZ114" i="8"/>
  <c r="AY114" i="8"/>
  <c r="AX114" i="8"/>
  <c r="AW114" i="8"/>
  <c r="BH113" i="8"/>
  <c r="BG113" i="8"/>
  <c r="BC113" i="8"/>
  <c r="AV113" i="8"/>
  <c r="BH112" i="8"/>
  <c r="BG112" i="8"/>
  <c r="BC112" i="8"/>
  <c r="AV112" i="8"/>
  <c r="AU112" i="8" s="1"/>
  <c r="BH111" i="8"/>
  <c r="BG111" i="8"/>
  <c r="BC111" i="8"/>
  <c r="AV111" i="8"/>
  <c r="BH110" i="8"/>
  <c r="BG110" i="8"/>
  <c r="BC110" i="8"/>
  <c r="AV110" i="8"/>
  <c r="BH109" i="8"/>
  <c r="BG109" i="8"/>
  <c r="BC109" i="8"/>
  <c r="AV109" i="8"/>
  <c r="BH108" i="8"/>
  <c r="BG108" i="8"/>
  <c r="BC108" i="8"/>
  <c r="AV108" i="8"/>
  <c r="BH107" i="8"/>
  <c r="BG107" i="8"/>
  <c r="BC107" i="8"/>
  <c r="AV107" i="8"/>
  <c r="BF106" i="8"/>
  <c r="BE106" i="8"/>
  <c r="BD106" i="8"/>
  <c r="BB106" i="8"/>
  <c r="BA106" i="8"/>
  <c r="AZ106" i="8"/>
  <c r="AY106" i="8"/>
  <c r="AX106" i="8"/>
  <c r="AW106" i="8"/>
  <c r="BH105" i="8"/>
  <c r="BG105" i="8"/>
  <c r="BM105" i="8" s="1"/>
  <c r="BC105" i="8"/>
  <c r="AV105" i="8"/>
  <c r="BH104" i="8"/>
  <c r="BM104" i="8" s="1"/>
  <c r="BG104" i="8"/>
  <c r="BC104" i="8"/>
  <c r="AV104" i="8"/>
  <c r="BH103" i="8"/>
  <c r="BG103" i="8"/>
  <c r="BC103" i="8"/>
  <c r="AV103" i="8"/>
  <c r="BH102" i="8"/>
  <c r="BG102" i="8"/>
  <c r="BC102" i="8"/>
  <c r="AV102" i="8"/>
  <c r="BF101" i="8"/>
  <c r="BE101" i="8"/>
  <c r="BD101" i="8"/>
  <c r="BB101" i="8"/>
  <c r="BA101" i="8"/>
  <c r="AZ101" i="8"/>
  <c r="AY101" i="8"/>
  <c r="AX101" i="8"/>
  <c r="AW101" i="8"/>
  <c r="BH100" i="8"/>
  <c r="BG100" i="8"/>
  <c r="BC100" i="8"/>
  <c r="AV100" i="8"/>
  <c r="BH99" i="8"/>
  <c r="BG99" i="8"/>
  <c r="BC99" i="8"/>
  <c r="AV99" i="8"/>
  <c r="BH98" i="8"/>
  <c r="BG98" i="8"/>
  <c r="BC98" i="8"/>
  <c r="AV98" i="8"/>
  <c r="BH97" i="8"/>
  <c r="BH101" i="8" s="1"/>
  <c r="BG97" i="8"/>
  <c r="BC97" i="8"/>
  <c r="AV97" i="8"/>
  <c r="AU97" i="8" s="1"/>
  <c r="BF96" i="8"/>
  <c r="BE96" i="8"/>
  <c r="BD96" i="8"/>
  <c r="BB96" i="8"/>
  <c r="BA96" i="8"/>
  <c r="AZ96" i="8"/>
  <c r="AY96" i="8"/>
  <c r="AX96" i="8"/>
  <c r="AW96" i="8"/>
  <c r="BH95" i="8"/>
  <c r="BG95" i="8"/>
  <c r="BC95" i="8"/>
  <c r="AU95" i="8" s="1"/>
  <c r="AV95" i="8"/>
  <c r="BH94" i="8"/>
  <c r="BG94" i="8"/>
  <c r="BC94" i="8"/>
  <c r="AV94" i="8"/>
  <c r="BH93" i="8"/>
  <c r="BG93" i="8"/>
  <c r="BC93" i="8"/>
  <c r="AV93" i="8"/>
  <c r="AV96" i="8" s="1"/>
  <c r="BF92" i="8"/>
  <c r="BE92" i="8"/>
  <c r="BD92" i="8"/>
  <c r="BB92" i="8"/>
  <c r="BA92" i="8"/>
  <c r="AZ92" i="8"/>
  <c r="AY92" i="8"/>
  <c r="AX92" i="8"/>
  <c r="AW92" i="8"/>
  <c r="BH91" i="8"/>
  <c r="BG91" i="8"/>
  <c r="BC91" i="8"/>
  <c r="AV91" i="8"/>
  <c r="BH90" i="8"/>
  <c r="BG90" i="8"/>
  <c r="BC90" i="8"/>
  <c r="AV90" i="8"/>
  <c r="BH89" i="8"/>
  <c r="BG89" i="8"/>
  <c r="BC89" i="8"/>
  <c r="AV89" i="8"/>
  <c r="BH88" i="8"/>
  <c r="BG88" i="8"/>
  <c r="BC88" i="8"/>
  <c r="AU88" i="8" s="1"/>
  <c r="AV88" i="8"/>
  <c r="BF87" i="8"/>
  <c r="BE87" i="8"/>
  <c r="BD87" i="8"/>
  <c r="BB87" i="8"/>
  <c r="BA87" i="8"/>
  <c r="AZ87" i="8"/>
  <c r="AY87" i="8"/>
  <c r="AX87" i="8"/>
  <c r="AW87" i="8"/>
  <c r="BH86" i="8"/>
  <c r="BG86" i="8"/>
  <c r="BC86" i="8"/>
  <c r="AV86" i="8"/>
  <c r="BH85" i="8"/>
  <c r="BG85" i="8"/>
  <c r="BC85" i="8"/>
  <c r="AV85" i="8"/>
  <c r="AU85" i="8" s="1"/>
  <c r="BH84" i="8"/>
  <c r="BG84" i="8"/>
  <c r="BC84" i="8"/>
  <c r="AV84" i="8"/>
  <c r="BH83" i="8"/>
  <c r="BG83" i="8"/>
  <c r="BC83" i="8"/>
  <c r="AV83" i="8"/>
  <c r="BF82" i="8"/>
  <c r="BE82" i="8"/>
  <c r="BD82" i="8"/>
  <c r="BB82" i="8"/>
  <c r="BA82" i="8"/>
  <c r="AZ82" i="8"/>
  <c r="AY82" i="8"/>
  <c r="AX82" i="8"/>
  <c r="AW82" i="8"/>
  <c r="BH81" i="8"/>
  <c r="BG81" i="8"/>
  <c r="BC81" i="8"/>
  <c r="AV81" i="8"/>
  <c r="BH80" i="8"/>
  <c r="BG80" i="8"/>
  <c r="BC80" i="8"/>
  <c r="AV80" i="8"/>
  <c r="BH79" i="8"/>
  <c r="BG79" i="8"/>
  <c r="BC79" i="8"/>
  <c r="AV79" i="8"/>
  <c r="AU79" i="8" s="1"/>
  <c r="BF78" i="8"/>
  <c r="BE78" i="8"/>
  <c r="BD78" i="8"/>
  <c r="BB78" i="8"/>
  <c r="BA78" i="8"/>
  <c r="AZ78" i="8"/>
  <c r="AY78" i="8"/>
  <c r="AX78" i="8"/>
  <c r="AW78" i="8"/>
  <c r="BH77" i="8"/>
  <c r="BG77" i="8"/>
  <c r="BC77" i="8"/>
  <c r="AV77" i="8"/>
  <c r="BH76" i="8"/>
  <c r="BG76" i="8"/>
  <c r="BC76" i="8"/>
  <c r="AV76" i="8"/>
  <c r="BH75" i="8"/>
  <c r="BG75" i="8"/>
  <c r="BC75" i="8"/>
  <c r="AV75" i="8"/>
  <c r="BH74" i="8"/>
  <c r="BG74" i="8"/>
  <c r="BC74" i="8"/>
  <c r="AV74" i="8"/>
  <c r="AV78" i="8" s="1"/>
  <c r="BE73" i="8"/>
  <c r="BD73" i="8"/>
  <c r="BB73" i="8"/>
  <c r="BA73" i="8"/>
  <c r="AZ73" i="8"/>
  <c r="AY73" i="8"/>
  <c r="AX73" i="8"/>
  <c r="AW73" i="8"/>
  <c r="BH72" i="8"/>
  <c r="BG72" i="8"/>
  <c r="BC72" i="8"/>
  <c r="AV72" i="8"/>
  <c r="BH71" i="8"/>
  <c r="BG71" i="8"/>
  <c r="BC71" i="8"/>
  <c r="AV71" i="8"/>
  <c r="BH70" i="8"/>
  <c r="BG70" i="8"/>
  <c r="BC70" i="8"/>
  <c r="AV70" i="8"/>
  <c r="BH69" i="8"/>
  <c r="BG69" i="8"/>
  <c r="BF69" i="8"/>
  <c r="BC69" i="8" s="1"/>
  <c r="AV69" i="8"/>
  <c r="BF68" i="8"/>
  <c r="BE68" i="8"/>
  <c r="BD68" i="8"/>
  <c r="BB68" i="8"/>
  <c r="BA68" i="8"/>
  <c r="AZ68" i="8"/>
  <c r="AY68" i="8"/>
  <c r="AX68" i="8"/>
  <c r="AW68" i="8"/>
  <c r="BH67" i="8"/>
  <c r="BG67" i="8"/>
  <c r="BC67" i="8"/>
  <c r="AV67" i="8"/>
  <c r="BH66" i="8"/>
  <c r="BH68" i="8" s="1"/>
  <c r="BG66" i="8"/>
  <c r="BC66" i="8"/>
  <c r="BC68" i="8" s="1"/>
  <c r="AV66" i="8"/>
  <c r="AV68" i="8" s="1"/>
  <c r="BF65" i="8"/>
  <c r="BE65" i="8"/>
  <c r="BD65" i="8"/>
  <c r="BB65" i="8"/>
  <c r="BA65" i="8"/>
  <c r="AZ65" i="8"/>
  <c r="AY65" i="8"/>
  <c r="AX65" i="8"/>
  <c r="AW65" i="8"/>
  <c r="BH64" i="8"/>
  <c r="BG64" i="8"/>
  <c r="BC64" i="8"/>
  <c r="AU64" i="8" s="1"/>
  <c r="AV64" i="8"/>
  <c r="BH63" i="8"/>
  <c r="BG63" i="8"/>
  <c r="BC63" i="8"/>
  <c r="AV63" i="8"/>
  <c r="BH62" i="8"/>
  <c r="BG62" i="8"/>
  <c r="BC62" i="8"/>
  <c r="AV62" i="8"/>
  <c r="AV65" i="8" s="1"/>
  <c r="BF61" i="8"/>
  <c r="BE61" i="8"/>
  <c r="BD61" i="8"/>
  <c r="BB61" i="8"/>
  <c r="BA61" i="8"/>
  <c r="AZ61" i="8"/>
  <c r="AY61" i="8"/>
  <c r="AX61" i="8"/>
  <c r="AW61" i="8"/>
  <c r="BH60" i="8"/>
  <c r="BG60" i="8"/>
  <c r="BC60" i="8"/>
  <c r="AV60" i="8"/>
  <c r="BH59" i="8"/>
  <c r="BG59" i="8"/>
  <c r="BC59" i="8"/>
  <c r="AV59" i="8"/>
  <c r="AV61" i="8" s="1"/>
  <c r="BF58" i="8"/>
  <c r="BE58" i="8"/>
  <c r="BD58" i="8"/>
  <c r="BB58" i="8"/>
  <c r="BA58" i="8"/>
  <c r="AZ58" i="8"/>
  <c r="AY58" i="8"/>
  <c r="AX58" i="8"/>
  <c r="AW58" i="8"/>
  <c r="BH57" i="8"/>
  <c r="BG57" i="8"/>
  <c r="BC57" i="8"/>
  <c r="AV57" i="8"/>
  <c r="BH56" i="8"/>
  <c r="BG56" i="8"/>
  <c r="BC56" i="8"/>
  <c r="AV56" i="8"/>
  <c r="BH55" i="8"/>
  <c r="BG55" i="8"/>
  <c r="BC55" i="8"/>
  <c r="AV55" i="8"/>
  <c r="BH54" i="8"/>
  <c r="BG54" i="8"/>
  <c r="BC54" i="8"/>
  <c r="AV54" i="8"/>
  <c r="BF53" i="8"/>
  <c r="BE53" i="8"/>
  <c r="BD53" i="8"/>
  <c r="BB53" i="8"/>
  <c r="BA53" i="8"/>
  <c r="AZ53" i="8"/>
  <c r="AY53" i="8"/>
  <c r="AX53" i="8"/>
  <c r="AW53" i="8"/>
  <c r="BH52" i="8"/>
  <c r="BG52" i="8"/>
  <c r="BC52" i="8"/>
  <c r="AU52" i="8" s="1"/>
  <c r="AV52" i="8"/>
  <c r="BH51" i="8"/>
  <c r="BG51" i="8"/>
  <c r="BC51" i="8"/>
  <c r="BC53" i="8" s="1"/>
  <c r="AV51" i="8"/>
  <c r="AV53" i="8" s="1"/>
  <c r="BF50" i="8"/>
  <c r="BE50" i="8"/>
  <c r="BD50" i="8"/>
  <c r="BB50" i="8"/>
  <c r="BA50" i="8"/>
  <c r="AZ50" i="8"/>
  <c r="AY50" i="8"/>
  <c r="AX50" i="8"/>
  <c r="AW50" i="8"/>
  <c r="BH49" i="8"/>
  <c r="BG49" i="8"/>
  <c r="BC49" i="8"/>
  <c r="AV49" i="8"/>
  <c r="AU49" i="8" s="1"/>
  <c r="BH48" i="8"/>
  <c r="BG48" i="8"/>
  <c r="BC48" i="8"/>
  <c r="AV48" i="8"/>
  <c r="BH47" i="8"/>
  <c r="BG47" i="8"/>
  <c r="BC47" i="8"/>
  <c r="AV47" i="8"/>
  <c r="BF46" i="8"/>
  <c r="BE46" i="8"/>
  <c r="BD46" i="8"/>
  <c r="BB46" i="8"/>
  <c r="BA46" i="8"/>
  <c r="AZ46" i="8"/>
  <c r="AY46" i="8"/>
  <c r="AX46" i="8"/>
  <c r="AW46" i="8"/>
  <c r="BH45" i="8"/>
  <c r="BG45" i="8"/>
  <c r="BC45" i="8"/>
  <c r="AV45" i="8"/>
  <c r="AU45" i="8" s="1"/>
  <c r="BH44" i="8"/>
  <c r="BG44" i="8"/>
  <c r="BC44" i="8"/>
  <c r="BC46" i="8" s="1"/>
  <c r="AV44" i="8"/>
  <c r="AV46" i="8" s="1"/>
  <c r="BF43" i="8"/>
  <c r="BE43" i="8"/>
  <c r="BD43" i="8"/>
  <c r="BB43" i="8"/>
  <c r="BA43" i="8"/>
  <c r="AZ43" i="8"/>
  <c r="AY43" i="8"/>
  <c r="AX43" i="8"/>
  <c r="AW43" i="8"/>
  <c r="BH42" i="8"/>
  <c r="BG42" i="8"/>
  <c r="BM42" i="8" s="1"/>
  <c r="BC42" i="8"/>
  <c r="AV42" i="8"/>
  <c r="BH41" i="8"/>
  <c r="BG41" i="8"/>
  <c r="BC41" i="8"/>
  <c r="AV41" i="8"/>
  <c r="AU41" i="8" s="1"/>
  <c r="BF40" i="8"/>
  <c r="BE40" i="8"/>
  <c r="BD40" i="8"/>
  <c r="BB40" i="8"/>
  <c r="BA40" i="8"/>
  <c r="AZ40" i="8"/>
  <c r="AY40" i="8"/>
  <c r="AX40" i="8"/>
  <c r="AW40" i="8"/>
  <c r="BH39" i="8"/>
  <c r="BG39" i="8"/>
  <c r="BC39" i="8"/>
  <c r="AV39" i="8"/>
  <c r="BH38" i="8"/>
  <c r="BG38" i="8"/>
  <c r="BC38" i="8"/>
  <c r="AU38" i="8" s="1"/>
  <c r="AV38" i="8"/>
  <c r="BH37" i="8"/>
  <c r="BG37" i="8"/>
  <c r="BC37" i="8"/>
  <c r="AV37" i="8"/>
  <c r="AV40" i="8" s="1"/>
  <c r="BF36" i="8"/>
  <c r="BE36" i="8"/>
  <c r="BD36" i="8"/>
  <c r="BB36" i="8"/>
  <c r="BA36" i="8"/>
  <c r="AZ36" i="8"/>
  <c r="AY36" i="8"/>
  <c r="AX36" i="8"/>
  <c r="AW36" i="8"/>
  <c r="BH35" i="8"/>
  <c r="BG35" i="8"/>
  <c r="BC35" i="8"/>
  <c r="AV35" i="8"/>
  <c r="BH34" i="8"/>
  <c r="BG34" i="8"/>
  <c r="BC34" i="8"/>
  <c r="BC36" i="8" s="1"/>
  <c r="AV34" i="8"/>
  <c r="AV36" i="8" s="1"/>
  <c r="BF33" i="8"/>
  <c r="BE33" i="8"/>
  <c r="BD33" i="8"/>
  <c r="BB33" i="8"/>
  <c r="BA33" i="8"/>
  <c r="AZ33" i="8"/>
  <c r="AY33" i="8"/>
  <c r="AX33" i="8"/>
  <c r="AW33" i="8"/>
  <c r="BH32" i="8"/>
  <c r="BG32" i="8"/>
  <c r="BC32" i="8"/>
  <c r="AV32" i="8"/>
  <c r="AU32" i="8" s="1"/>
  <c r="BH31" i="8"/>
  <c r="BG31" i="8"/>
  <c r="BC31" i="8"/>
  <c r="AV31" i="8"/>
  <c r="BH30" i="8"/>
  <c r="BG30" i="8"/>
  <c r="BC30" i="8"/>
  <c r="AV30" i="8"/>
  <c r="AV33" i="8" s="1"/>
  <c r="BF29" i="8"/>
  <c r="BE29" i="8"/>
  <c r="BD29" i="8"/>
  <c r="BB29" i="8"/>
  <c r="BA29" i="8"/>
  <c r="AZ29" i="8"/>
  <c r="AY29" i="8"/>
  <c r="AX29" i="8"/>
  <c r="AW29" i="8"/>
  <c r="BH28" i="8"/>
  <c r="BG28" i="8"/>
  <c r="BC28" i="8"/>
  <c r="AV28" i="8"/>
  <c r="BH27" i="8"/>
  <c r="BG27" i="8"/>
  <c r="BC27" i="8"/>
  <c r="AV27" i="8"/>
  <c r="BH26" i="8"/>
  <c r="BG26" i="8"/>
  <c r="BC26" i="8"/>
  <c r="AV26" i="8"/>
  <c r="BF25" i="8"/>
  <c r="BE25" i="8"/>
  <c r="BD25" i="8"/>
  <c r="BB25" i="8"/>
  <c r="BA25" i="8"/>
  <c r="AZ25" i="8"/>
  <c r="AY25" i="8"/>
  <c r="AX25" i="8"/>
  <c r="AW25" i="8"/>
  <c r="BH24" i="8"/>
  <c r="BG24" i="8"/>
  <c r="BC24" i="8"/>
  <c r="AV24" i="8"/>
  <c r="BH23" i="8"/>
  <c r="BG23" i="8"/>
  <c r="BC23" i="8"/>
  <c r="BC25" i="8" s="1"/>
  <c r="AV23" i="8"/>
  <c r="AV25" i="8" s="1"/>
  <c r="BF22" i="8"/>
  <c r="BE22" i="8"/>
  <c r="BD22" i="8"/>
  <c r="BB22" i="8"/>
  <c r="BA22" i="8"/>
  <c r="AZ22" i="8"/>
  <c r="AY22" i="8"/>
  <c r="AX22" i="8"/>
  <c r="AW22" i="8"/>
  <c r="BH21" i="8"/>
  <c r="BG21" i="8"/>
  <c r="BC21" i="8"/>
  <c r="AV21" i="8"/>
  <c r="BH20" i="8"/>
  <c r="BG20" i="8"/>
  <c r="BC20" i="8"/>
  <c r="AV20" i="8"/>
  <c r="AV22" i="8" s="1"/>
  <c r="BF19" i="8"/>
  <c r="BE19" i="8"/>
  <c r="BD19" i="8"/>
  <c r="BB19" i="8"/>
  <c r="BA19" i="8"/>
  <c r="AZ19" i="8"/>
  <c r="AY19" i="8"/>
  <c r="AX19" i="8"/>
  <c r="AW19" i="8"/>
  <c r="BH18" i="8"/>
  <c r="BG18" i="8"/>
  <c r="BC18" i="8"/>
  <c r="AV18" i="8"/>
  <c r="BH17" i="8"/>
  <c r="BG17" i="8"/>
  <c r="BC17" i="8"/>
  <c r="BC19" i="8" s="1"/>
  <c r="AV17" i="8"/>
  <c r="BF16" i="8"/>
  <c r="BE16" i="8"/>
  <c r="BD16" i="8"/>
  <c r="BB16" i="8"/>
  <c r="BA16" i="8"/>
  <c r="AZ16" i="8"/>
  <c r="AY16" i="8"/>
  <c r="AX16" i="8"/>
  <c r="AW16" i="8"/>
  <c r="BH15" i="8"/>
  <c r="BG15" i="8"/>
  <c r="BC15" i="8"/>
  <c r="AV15" i="8"/>
  <c r="AU15" i="8" s="1"/>
  <c r="BH14" i="8"/>
  <c r="BG14" i="8"/>
  <c r="BC14" i="8"/>
  <c r="BC16" i="8" s="1"/>
  <c r="AV14" i="8"/>
  <c r="AV16" i="8" s="1"/>
  <c r="BF13" i="8"/>
  <c r="BE13" i="8"/>
  <c r="BD13" i="8"/>
  <c r="BB13" i="8"/>
  <c r="BA13" i="8"/>
  <c r="AZ13" i="8"/>
  <c r="AY13" i="8"/>
  <c r="AX13" i="8"/>
  <c r="AW13" i="8"/>
  <c r="BH12" i="8"/>
  <c r="BG12" i="8"/>
  <c r="BC12" i="8"/>
  <c r="AU12" i="8" s="1"/>
  <c r="AV12" i="8"/>
  <c r="BH11" i="8"/>
  <c r="BG11" i="8"/>
  <c r="BC11" i="8"/>
  <c r="AV11" i="8"/>
  <c r="BH10" i="8"/>
  <c r="BG10" i="8"/>
  <c r="BC10" i="8"/>
  <c r="AV10" i="8"/>
  <c r="BF9" i="8"/>
  <c r="BE9" i="8"/>
  <c r="BD9" i="8"/>
  <c r="BB9" i="8"/>
  <c r="BA9" i="8"/>
  <c r="AZ9" i="8"/>
  <c r="AY9" i="8"/>
  <c r="AX9" i="8"/>
  <c r="AW9" i="8"/>
  <c r="BH8" i="8"/>
  <c r="BG8" i="8"/>
  <c r="BC8" i="8"/>
  <c r="AV8" i="8"/>
  <c r="BH7" i="8"/>
  <c r="BG7" i="8"/>
  <c r="BC7" i="8"/>
  <c r="AV7" i="8"/>
  <c r="BH6" i="8"/>
  <c r="BG6" i="8"/>
  <c r="BC6" i="8"/>
  <c r="AV6" i="8"/>
  <c r="AU6" i="8"/>
  <c r="R75" i="10"/>
  <c r="G283" i="10"/>
  <c r="H283" i="10"/>
  <c r="I283" i="10"/>
  <c r="J283" i="10"/>
  <c r="K283" i="10"/>
  <c r="L283" i="10"/>
  <c r="M283" i="10"/>
  <c r="N283" i="10"/>
  <c r="O283" i="10"/>
  <c r="G284" i="10"/>
  <c r="H284" i="10"/>
  <c r="I284" i="10"/>
  <c r="J284" i="10"/>
  <c r="K284" i="10"/>
  <c r="L284" i="10"/>
  <c r="M284" i="10"/>
  <c r="N284" i="10"/>
  <c r="O284" i="10"/>
  <c r="G285" i="10"/>
  <c r="H285" i="10"/>
  <c r="I285" i="10"/>
  <c r="J285" i="10"/>
  <c r="K285" i="10"/>
  <c r="L285" i="10"/>
  <c r="M285" i="10"/>
  <c r="N285" i="10"/>
  <c r="O285" i="10"/>
  <c r="G286" i="10"/>
  <c r="H286" i="10"/>
  <c r="I286" i="10"/>
  <c r="J286" i="10"/>
  <c r="K286" i="10"/>
  <c r="L286" i="10"/>
  <c r="M286" i="10"/>
  <c r="N286" i="10"/>
  <c r="O286" i="10"/>
  <c r="G287" i="10"/>
  <c r="H287" i="10"/>
  <c r="I287" i="10"/>
  <c r="J287" i="10"/>
  <c r="K287" i="10"/>
  <c r="L287" i="10"/>
  <c r="M287" i="10"/>
  <c r="N287" i="10"/>
  <c r="O287" i="10"/>
  <c r="G288" i="10"/>
  <c r="H288" i="10"/>
  <c r="I288" i="10"/>
  <c r="J288" i="10"/>
  <c r="K288" i="10"/>
  <c r="L288" i="10"/>
  <c r="M288" i="10"/>
  <c r="N288" i="10"/>
  <c r="O288" i="10"/>
  <c r="G289" i="10"/>
  <c r="H289" i="10"/>
  <c r="I289" i="10"/>
  <c r="J289" i="10"/>
  <c r="K289" i="10"/>
  <c r="L289" i="10"/>
  <c r="M289" i="10"/>
  <c r="N289" i="10"/>
  <c r="O289" i="10"/>
  <c r="G290" i="10"/>
  <c r="H290" i="10"/>
  <c r="I290" i="10"/>
  <c r="J290" i="10"/>
  <c r="K290" i="10"/>
  <c r="L290" i="10"/>
  <c r="M290" i="10"/>
  <c r="N290" i="10"/>
  <c r="O290" i="10"/>
  <c r="G291" i="10"/>
  <c r="H291" i="10"/>
  <c r="I291" i="10"/>
  <c r="J291" i="10"/>
  <c r="K291" i="10"/>
  <c r="L291" i="10"/>
  <c r="M291" i="10"/>
  <c r="N291" i="10"/>
  <c r="O291" i="10"/>
  <c r="G292" i="10"/>
  <c r="H292" i="10"/>
  <c r="I292" i="10"/>
  <c r="J292" i="10"/>
  <c r="K292" i="10"/>
  <c r="L292" i="10"/>
  <c r="M292" i="10"/>
  <c r="N292" i="10"/>
  <c r="O292" i="10"/>
  <c r="G293" i="10"/>
  <c r="H293" i="10"/>
  <c r="I293" i="10"/>
  <c r="J293" i="10"/>
  <c r="K293" i="10"/>
  <c r="L293" i="10"/>
  <c r="M293" i="10"/>
  <c r="N293" i="10"/>
  <c r="O293" i="10"/>
  <c r="G294" i="10"/>
  <c r="H294" i="10"/>
  <c r="I294" i="10"/>
  <c r="J294" i="10"/>
  <c r="K294" i="10"/>
  <c r="L294" i="10"/>
  <c r="M294" i="10"/>
  <c r="N294" i="10"/>
  <c r="O294" i="10"/>
  <c r="G295" i="10"/>
  <c r="H295" i="10"/>
  <c r="I295" i="10"/>
  <c r="J295" i="10"/>
  <c r="K295" i="10"/>
  <c r="L295" i="10"/>
  <c r="M295" i="10"/>
  <c r="N295" i="10"/>
  <c r="O295" i="10"/>
  <c r="G296" i="10"/>
  <c r="H296" i="10"/>
  <c r="I296" i="10"/>
  <c r="J296" i="10"/>
  <c r="K296" i="10"/>
  <c r="L296" i="10"/>
  <c r="M296" i="10"/>
  <c r="N296" i="10"/>
  <c r="O296" i="10"/>
  <c r="G297" i="10"/>
  <c r="H297" i="10"/>
  <c r="I297" i="10"/>
  <c r="J297" i="10"/>
  <c r="K297" i="10"/>
  <c r="L297" i="10"/>
  <c r="M297" i="10"/>
  <c r="N297" i="10"/>
  <c r="O297" i="10"/>
  <c r="G298" i="10"/>
  <c r="H298" i="10"/>
  <c r="I298" i="10"/>
  <c r="J298" i="10"/>
  <c r="K298" i="10"/>
  <c r="L298" i="10"/>
  <c r="M298" i="10"/>
  <c r="N298" i="10"/>
  <c r="O298" i="10"/>
  <c r="G299" i="10"/>
  <c r="H299" i="10"/>
  <c r="I299" i="10"/>
  <c r="J299" i="10"/>
  <c r="K299" i="10"/>
  <c r="L299" i="10"/>
  <c r="M299" i="10"/>
  <c r="N299" i="10"/>
  <c r="O299" i="10"/>
  <c r="G300" i="10"/>
  <c r="H300" i="10"/>
  <c r="I300" i="10"/>
  <c r="J300" i="10"/>
  <c r="K300" i="10"/>
  <c r="L300" i="10"/>
  <c r="M300" i="10"/>
  <c r="N300" i="10"/>
  <c r="O300" i="10"/>
  <c r="AK69" i="8"/>
  <c r="BK46" i="8" l="1"/>
  <c r="BM99" i="8"/>
  <c r="BM240" i="8"/>
  <c r="BC43" i="8"/>
  <c r="AU70" i="8"/>
  <c r="AU100" i="8"/>
  <c r="AU108" i="8"/>
  <c r="AU142" i="8"/>
  <c r="AU148" i="8"/>
  <c r="AU185" i="8"/>
  <c r="BM186" i="8"/>
  <c r="AU188" i="8"/>
  <c r="BM189" i="8"/>
  <c r="AU211" i="8"/>
  <c r="AV234" i="8"/>
  <c r="AU237" i="8"/>
  <c r="BC266" i="8"/>
  <c r="AU138" i="8"/>
  <c r="AU143" i="8" s="1"/>
  <c r="AU141" i="8"/>
  <c r="AU167" i="8"/>
  <c r="AU176" i="8"/>
  <c r="AU179" i="8"/>
  <c r="BM264" i="8"/>
  <c r="BL46" i="8"/>
  <c r="AU27" i="8"/>
  <c r="AU30" i="8"/>
  <c r="AU60" i="8"/>
  <c r="BM111" i="8"/>
  <c r="BM144" i="8"/>
  <c r="BM153" i="8"/>
  <c r="AU98" i="8"/>
  <c r="AU118" i="8"/>
  <c r="BG127" i="8"/>
  <c r="BH137" i="8"/>
  <c r="AU221" i="8"/>
  <c r="AU262" i="8"/>
  <c r="AU263" i="8" s="1"/>
  <c r="BG263" i="8"/>
  <c r="BH22" i="8"/>
  <c r="AU24" i="8"/>
  <c r="BM35" i="8"/>
  <c r="AU109" i="8"/>
  <c r="AV127" i="8"/>
  <c r="AU160" i="8"/>
  <c r="BL238" i="8"/>
  <c r="BM57" i="8"/>
  <c r="BM190" i="8"/>
  <c r="BM18" i="8"/>
  <c r="AU31" i="8"/>
  <c r="AU54" i="8"/>
  <c r="BM55" i="8"/>
  <c r="BM63" i="8"/>
  <c r="BG68" i="8"/>
  <c r="BK68" i="8"/>
  <c r="AU86" i="8"/>
  <c r="AU89" i="8"/>
  <c r="BM95" i="8"/>
  <c r="AU103" i="8"/>
  <c r="BC149" i="8"/>
  <c r="BC161" i="8"/>
  <c r="AV172" i="8"/>
  <c r="BM171" i="8"/>
  <c r="BK257" i="8"/>
  <c r="BM64" i="8"/>
  <c r="BG22" i="8"/>
  <c r="BM20" i="8"/>
  <c r="BL29" i="8"/>
  <c r="BG87" i="8"/>
  <c r="BM83" i="8"/>
  <c r="AU91" i="8"/>
  <c r="BM107" i="8"/>
  <c r="BM121" i="8"/>
  <c r="BK137" i="8"/>
  <c r="AU151" i="8"/>
  <c r="AU157" i="8"/>
  <c r="BM158" i="8"/>
  <c r="BM164" i="8"/>
  <c r="AU166" i="8"/>
  <c r="BC183" i="8"/>
  <c r="BG253" i="8"/>
  <c r="BL137" i="8"/>
  <c r="BH25" i="8"/>
  <c r="BM23" i="8"/>
  <c r="BM132" i="8"/>
  <c r="BM200" i="8"/>
  <c r="BH82" i="8"/>
  <c r="BM79" i="8"/>
  <c r="BM72" i="8"/>
  <c r="BM80" i="8"/>
  <c r="BM94" i="8"/>
  <c r="BM115" i="8"/>
  <c r="AU8" i="8"/>
  <c r="AU9" i="8" s="1"/>
  <c r="BG13" i="8"/>
  <c r="AU21" i="8"/>
  <c r="AU35" i="8"/>
  <c r="BK40" i="8"/>
  <c r="AU47" i="8"/>
  <c r="BM48" i="8"/>
  <c r="BM86" i="8"/>
  <c r="BM103" i="8"/>
  <c r="AU122" i="8"/>
  <c r="BM123" i="8"/>
  <c r="AU146" i="8"/>
  <c r="BG161" i="8"/>
  <c r="BM157" i="8"/>
  <c r="AU159" i="8"/>
  <c r="BM176" i="8"/>
  <c r="BL230" i="8"/>
  <c r="AU7" i="8"/>
  <c r="BG9" i="8"/>
  <c r="BM8" i="8"/>
  <c r="BH16" i="8"/>
  <c r="AU18" i="8"/>
  <c r="AU26" i="8"/>
  <c r="BM27" i="8"/>
  <c r="BG43" i="8"/>
  <c r="BM41" i="8"/>
  <c r="BM43" i="8" s="1"/>
  <c r="AU55" i="8"/>
  <c r="BH61" i="8"/>
  <c r="AU75" i="8"/>
  <c r="BK78" i="8"/>
  <c r="AU81" i="8"/>
  <c r="BM85" i="8"/>
  <c r="BG106" i="8"/>
  <c r="AU104" i="8"/>
  <c r="BH124" i="8"/>
  <c r="AU164" i="8"/>
  <c r="AU171" i="8"/>
  <c r="AU174" i="8"/>
  <c r="AU177" i="8"/>
  <c r="AU182" i="8"/>
  <c r="BC201" i="8"/>
  <c r="AU203" i="8"/>
  <c r="AU206" i="8"/>
  <c r="AU218" i="8"/>
  <c r="AU227" i="8"/>
  <c r="BG234" i="8"/>
  <c r="BC257" i="8"/>
  <c r="AU181" i="8"/>
  <c r="AU202" i="8"/>
  <c r="BM218" i="8"/>
  <c r="BH257" i="8"/>
  <c r="BH266" i="8"/>
  <c r="BM195" i="8"/>
  <c r="BM206" i="8"/>
  <c r="BM227" i="8"/>
  <c r="AU199" i="8"/>
  <c r="BM212" i="8"/>
  <c r="AU220" i="8"/>
  <c r="BM244" i="8"/>
  <c r="BM185" i="8"/>
  <c r="BC270" i="8"/>
  <c r="BK183" i="8"/>
  <c r="BM221" i="8"/>
  <c r="BM228" i="8"/>
  <c r="AV201" i="8"/>
  <c r="AU207" i="8"/>
  <c r="BM214" i="8"/>
  <c r="BM225" i="8"/>
  <c r="BM252" i="8"/>
  <c r="BM255" i="8"/>
  <c r="BM273" i="8"/>
  <c r="BM182" i="8"/>
  <c r="BL266" i="8"/>
  <c r="BM269" i="8"/>
  <c r="BM15" i="8"/>
  <c r="BM237" i="8"/>
  <c r="BM249" i="8"/>
  <c r="BM28" i="8"/>
  <c r="BM49" i="8"/>
  <c r="BM187" i="8"/>
  <c r="BM81" i="8"/>
  <c r="BL250" i="8"/>
  <c r="BM74" i="8"/>
  <c r="BM122" i="8"/>
  <c r="BM146" i="8"/>
  <c r="BM219" i="8"/>
  <c r="BM222" i="8"/>
  <c r="BM229" i="8"/>
  <c r="BM7" i="8"/>
  <c r="BM24" i="8"/>
  <c r="BM25" i="8" s="1"/>
  <c r="BL43" i="8"/>
  <c r="BM142" i="8"/>
  <c r="BM198" i="8"/>
  <c r="BL260" i="8"/>
  <c r="BH260" i="8"/>
  <c r="BG16" i="8"/>
  <c r="BC9" i="8"/>
  <c r="AU11" i="8"/>
  <c r="BL36" i="8"/>
  <c r="BH36" i="8"/>
  <c r="BG58" i="8"/>
  <c r="BM54" i="8"/>
  <c r="BM77" i="8"/>
  <c r="BM11" i="8"/>
  <c r="BL19" i="8"/>
  <c r="BH19" i="8"/>
  <c r="BC61" i="8"/>
  <c r="BK114" i="8"/>
  <c r="BK134" i="8"/>
  <c r="BG134" i="8"/>
  <c r="BL161" i="8"/>
  <c r="BM160" i="8"/>
  <c r="BH196" i="8"/>
  <c r="BL196" i="8"/>
  <c r="BM226" i="8"/>
  <c r="AU232" i="8"/>
  <c r="BG246" i="8"/>
  <c r="BM243" i="8"/>
  <c r="AU254" i="8"/>
  <c r="BG260" i="8"/>
  <c r="BM259" i="8"/>
  <c r="BK33" i="8"/>
  <c r="BG149" i="8"/>
  <c r="BM145" i="8"/>
  <c r="AV13" i="8"/>
  <c r="BL124" i="8"/>
  <c r="BM159" i="8"/>
  <c r="AU231" i="8"/>
  <c r="BC234" i="8"/>
  <c r="BH242" i="8"/>
  <c r="BL242" i="8"/>
  <c r="AV143" i="8"/>
  <c r="AU140" i="8"/>
  <c r="BL263" i="8"/>
  <c r="BH263" i="8"/>
  <c r="AV19" i="8"/>
  <c r="BL16" i="8"/>
  <c r="AV9" i="8"/>
  <c r="BC13" i="8"/>
  <c r="BG124" i="8"/>
  <c r="BM120" i="8"/>
  <c r="BM140" i="8"/>
  <c r="BL149" i="8"/>
  <c r="BH9" i="8"/>
  <c r="BM12" i="8"/>
  <c r="BH13" i="8"/>
  <c r="BL22" i="8"/>
  <c r="BK127" i="8"/>
  <c r="BM148" i="8"/>
  <c r="BM155" i="8"/>
  <c r="BM203" i="8"/>
  <c r="AU233" i="8"/>
  <c r="AU234" i="8" s="1"/>
  <c r="BG19" i="8"/>
  <c r="BM21" i="8"/>
  <c r="BH33" i="8"/>
  <c r="BG36" i="8"/>
  <c r="AU39" i="8"/>
  <c r="BK43" i="8"/>
  <c r="BG46" i="8"/>
  <c r="AU48" i="8"/>
  <c r="BH53" i="8"/>
  <c r="AU72" i="8"/>
  <c r="BG73" i="8"/>
  <c r="AU76" i="8"/>
  <c r="BM90" i="8"/>
  <c r="AU116" i="8"/>
  <c r="BC124" i="8"/>
  <c r="AU123" i="8"/>
  <c r="BC127" i="8"/>
  <c r="BL130" i="8"/>
  <c r="BM133" i="8"/>
  <c r="BG156" i="8"/>
  <c r="AV161" i="8"/>
  <c r="BG172" i="8"/>
  <c r="AV183" i="8"/>
  <c r="BG192" i="8"/>
  <c r="BM191" i="8"/>
  <c r="BH238" i="8"/>
  <c r="BC246" i="8"/>
  <c r="AU245" i="8"/>
  <c r="BM256" i="8"/>
  <c r="BG266" i="8"/>
  <c r="AV274" i="8"/>
  <c r="BM17" i="8"/>
  <c r="BC29" i="8"/>
  <c r="BC40" i="8"/>
  <c r="BM56" i="8"/>
  <c r="BM59" i="8"/>
  <c r="AU66" i="8"/>
  <c r="AU71" i="8"/>
  <c r="BC78" i="8"/>
  <c r="AU99" i="8"/>
  <c r="BH134" i="8"/>
  <c r="AU139" i="8"/>
  <c r="BG143" i="8"/>
  <c r="BH149" i="8"/>
  <c r="BM152" i="8"/>
  <c r="BM165" i="8"/>
  <c r="BM167" i="8"/>
  <c r="AU180" i="8"/>
  <c r="BC208" i="8"/>
  <c r="AU204" i="8"/>
  <c r="AV223" i="8"/>
  <c r="AU217" i="8"/>
  <c r="AV250" i="8"/>
  <c r="BG257" i="8"/>
  <c r="BG29" i="8"/>
  <c r="AU34" i="8"/>
  <c r="AU36" i="8" s="1"/>
  <c r="BC50" i="8"/>
  <c r="BH50" i="8"/>
  <c r="BG61" i="8"/>
  <c r="AU67" i="8"/>
  <c r="BC73" i="8"/>
  <c r="AV82" i="8"/>
  <c r="AV87" i="8"/>
  <c r="BH92" i="8"/>
  <c r="AU111" i="8"/>
  <c r="AU113" i="8"/>
  <c r="BH127" i="8"/>
  <c r="BM139" i="8"/>
  <c r="AU147" i="8"/>
  <c r="AU153" i="8"/>
  <c r="AU154" i="8"/>
  <c r="BH161" i="8"/>
  <c r="AU168" i="8"/>
  <c r="AU169" i="8"/>
  <c r="BH183" i="8"/>
  <c r="AU186" i="8"/>
  <c r="AU191" i="8"/>
  <c r="AU194" i="8"/>
  <c r="AU195" i="8"/>
  <c r="BK208" i="8"/>
  <c r="BM217" i="8"/>
  <c r="BM233" i="8"/>
  <c r="AU236" i="8"/>
  <c r="AU238" i="8" s="1"/>
  <c r="AU241" i="8"/>
  <c r="AU251" i="8"/>
  <c r="AV263" i="8"/>
  <c r="AU268" i="8"/>
  <c r="BC22" i="8"/>
  <c r="BG25" i="8"/>
  <c r="AU28" i="8"/>
  <c r="AU33" i="8"/>
  <c r="BM32" i="8"/>
  <c r="BM38" i="8"/>
  <c r="BG50" i="8"/>
  <c r="AU56" i="8"/>
  <c r="BL61" i="8"/>
  <c r="BK61" i="8"/>
  <c r="BK73" i="8"/>
  <c r="AU77" i="8"/>
  <c r="AU80" i="8"/>
  <c r="AU82" i="8" s="1"/>
  <c r="BC87" i="8"/>
  <c r="AU84" i="8"/>
  <c r="AU90" i="8"/>
  <c r="AV101" i="8"/>
  <c r="BC114" i="8"/>
  <c r="BC130" i="8"/>
  <c r="AV156" i="8"/>
  <c r="BM154" i="8"/>
  <c r="BM169" i="8"/>
  <c r="BC192" i="8"/>
  <c r="AV196" i="8"/>
  <c r="BM241" i="8"/>
  <c r="BM248" i="8"/>
  <c r="BC253" i="8"/>
  <c r="BL257" i="8"/>
  <c r="BM268" i="8"/>
  <c r="BL50" i="8"/>
  <c r="AV50" i="8"/>
  <c r="BL92" i="8"/>
  <c r="AV114" i="8"/>
  <c r="BM110" i="8"/>
  <c r="AU115" i="8"/>
  <c r="BM118" i="8"/>
  <c r="AU125" i="8"/>
  <c r="BM129" i="8"/>
  <c r="AV134" i="8"/>
  <c r="AU133" i="8"/>
  <c r="AU134" i="8" s="1"/>
  <c r="BG137" i="8"/>
  <c r="AU163" i="8"/>
  <c r="BM166" i="8"/>
  <c r="AU173" i="8"/>
  <c r="AU193" i="8"/>
  <c r="BM211" i="8"/>
  <c r="BH230" i="8"/>
  <c r="BG238" i="8"/>
  <c r="BM236" i="8"/>
  <c r="BH250" i="8"/>
  <c r="AU255" i="8"/>
  <c r="AU256" i="8"/>
  <c r="BC260" i="8"/>
  <c r="BC263" i="8"/>
  <c r="BM262" i="8"/>
  <c r="BG270" i="8"/>
  <c r="AU271" i="8"/>
  <c r="BK16" i="8"/>
  <c r="BL9" i="8"/>
  <c r="BM10" i="8"/>
  <c r="BL13" i="8"/>
  <c r="BL40" i="8"/>
  <c r="AU58" i="8"/>
  <c r="BK9" i="8"/>
  <c r="BM6" i="8"/>
  <c r="AU14" i="8"/>
  <c r="AU16" i="8" s="1"/>
  <c r="BK22" i="8"/>
  <c r="AU37" i="8"/>
  <c r="AU40" i="8" s="1"/>
  <c r="AU10" i="8"/>
  <c r="BM14" i="8"/>
  <c r="BM16" i="8" s="1"/>
  <c r="BH29" i="8"/>
  <c r="BC33" i="8"/>
  <c r="BG40" i="8"/>
  <c r="AU44" i="8"/>
  <c r="AU46" i="8" s="1"/>
  <c r="BM44" i="8"/>
  <c r="BM45" i="8"/>
  <c r="AU63" i="8"/>
  <c r="BL68" i="8"/>
  <c r="BH73" i="8"/>
  <c r="BM71" i="8"/>
  <c r="BF73" i="8"/>
  <c r="BF275" i="8" s="1"/>
  <c r="BG78" i="8"/>
  <c r="BC82" i="8"/>
  <c r="AV92" i="8"/>
  <c r="BC92" i="8"/>
  <c r="AU94" i="8"/>
  <c r="AU101" i="8"/>
  <c r="BL101" i="8"/>
  <c r="AU107" i="8"/>
  <c r="BM108" i="8"/>
  <c r="AU110" i="8"/>
  <c r="BM112" i="8"/>
  <c r="BM116" i="8"/>
  <c r="BH172" i="8"/>
  <c r="BL172" i="8"/>
  <c r="BG215" i="8"/>
  <c r="BB275" i="8"/>
  <c r="BM31" i="8"/>
  <c r="AV124" i="8"/>
  <c r="AU120" i="8"/>
  <c r="BM184" i="8"/>
  <c r="BK192" i="8"/>
  <c r="BM188" i="8"/>
  <c r="BH192" i="8"/>
  <c r="AU17" i="8"/>
  <c r="AU19" i="8" s="1"/>
  <c r="AU23" i="8"/>
  <c r="AU25" i="8" s="1"/>
  <c r="BK25" i="8"/>
  <c r="AV29" i="8"/>
  <c r="BM30" i="8"/>
  <c r="BM37" i="8"/>
  <c r="AU51" i="8"/>
  <c r="AU53" i="8" s="1"/>
  <c r="BM52" i="8"/>
  <c r="BC58" i="8"/>
  <c r="BH58" i="8"/>
  <c r="BC65" i="8"/>
  <c r="AV73" i="8"/>
  <c r="AU69" i="8"/>
  <c r="BM69" i="8"/>
  <c r="BM70" i="8"/>
  <c r="BH78" i="8"/>
  <c r="BL78" i="8"/>
  <c r="BG82" i="8"/>
  <c r="BG92" i="8"/>
  <c r="BM89" i="8"/>
  <c r="BC96" i="8"/>
  <c r="AV106" i="8"/>
  <c r="BM126" i="8"/>
  <c r="BC223" i="8"/>
  <c r="AU224" i="8"/>
  <c r="AV230" i="8"/>
  <c r="BM261" i="8"/>
  <c r="BK263" i="8"/>
  <c r="BA275" i="8"/>
  <c r="BM51" i="8"/>
  <c r="BC101" i="8"/>
  <c r="BL134" i="8"/>
  <c r="BM131" i="8"/>
  <c r="AV149" i="8"/>
  <c r="AU144" i="8"/>
  <c r="BL33" i="8"/>
  <c r="BH40" i="8"/>
  <c r="BG53" i="8"/>
  <c r="AU57" i="8"/>
  <c r="AV58" i="8"/>
  <c r="AU59" i="8"/>
  <c r="AU61" i="8" s="1"/>
  <c r="BM60" i="8"/>
  <c r="BM61" i="8" s="1"/>
  <c r="BG65" i="8"/>
  <c r="BM67" i="8"/>
  <c r="AU74" i="8"/>
  <c r="BK82" i="8"/>
  <c r="BK87" i="8"/>
  <c r="BH87" i="8"/>
  <c r="BL87" i="8"/>
  <c r="BG96" i="8"/>
  <c r="BG101" i="8"/>
  <c r="BM98" i="8"/>
  <c r="BC106" i="8"/>
  <c r="BG119" i="8"/>
  <c r="BM117" i="8"/>
  <c r="BL73" i="8"/>
  <c r="BG33" i="8"/>
  <c r="AU42" i="8"/>
  <c r="AU43" i="8" s="1"/>
  <c r="BH43" i="8"/>
  <c r="BH46" i="8"/>
  <c r="BL58" i="8"/>
  <c r="BH65" i="8"/>
  <c r="BL65" i="8"/>
  <c r="AU83" i="8"/>
  <c r="AU87" i="8" s="1"/>
  <c r="BM84" i="8"/>
  <c r="BM88" i="8"/>
  <c r="BM91" i="8"/>
  <c r="BH96" i="8"/>
  <c r="BL96" i="8"/>
  <c r="BH114" i="8"/>
  <c r="BM109" i="8"/>
  <c r="BM113" i="8"/>
  <c r="AV242" i="8"/>
  <c r="AU239" i="8"/>
  <c r="AU20" i="8"/>
  <c r="AU22" i="8" s="1"/>
  <c r="AU29" i="8"/>
  <c r="BM39" i="8"/>
  <c r="AV43" i="8"/>
  <c r="BK53" i="8"/>
  <c r="BK58" i="8"/>
  <c r="BK65" i="8"/>
  <c r="AU92" i="8"/>
  <c r="BK96" i="8"/>
  <c r="BM100" i="8"/>
  <c r="BH106" i="8"/>
  <c r="BL106" i="8"/>
  <c r="BL114" i="8"/>
  <c r="BH119" i="8"/>
  <c r="BL119" i="8"/>
  <c r="BK149" i="8"/>
  <c r="BH156" i="8"/>
  <c r="BL156" i="8"/>
  <c r="BK119" i="8"/>
  <c r="AU117" i="8"/>
  <c r="BG130" i="8"/>
  <c r="AV137" i="8"/>
  <c r="AU135" i="8"/>
  <c r="AU137" i="8" s="1"/>
  <c r="BK270" i="8"/>
  <c r="BM267" i="8"/>
  <c r="BC143" i="8"/>
  <c r="BM168" i="8"/>
  <c r="BL215" i="8"/>
  <c r="AU247" i="8"/>
  <c r="AU250" i="8" s="1"/>
  <c r="BC250" i="8"/>
  <c r="AU253" i="8"/>
  <c r="BE275" i="8"/>
  <c r="AU62" i="8"/>
  <c r="AU93" i="8"/>
  <c r="AU96" i="8" s="1"/>
  <c r="AU102" i="8"/>
  <c r="AU105" i="8"/>
  <c r="AU126" i="8"/>
  <c r="AU127" i="8" s="1"/>
  <c r="AU128" i="8"/>
  <c r="AU130" i="8" s="1"/>
  <c r="AV130" i="8"/>
  <c r="BC134" i="8"/>
  <c r="BL143" i="8"/>
  <c r="BH143" i="8"/>
  <c r="BM141" i="8"/>
  <c r="AU196" i="8"/>
  <c r="BM213" i="8"/>
  <c r="BK253" i="8"/>
  <c r="BG114" i="8"/>
  <c r="BC119" i="8"/>
  <c r="BK124" i="8"/>
  <c r="BC156" i="8"/>
  <c r="BK156" i="8"/>
  <c r="BM151" i="8"/>
  <c r="BG196" i="8"/>
  <c r="BM194" i="8"/>
  <c r="BL208" i="8"/>
  <c r="BK238" i="8"/>
  <c r="BM235" i="8"/>
  <c r="BM174" i="8"/>
  <c r="BM177" i="8"/>
  <c r="BM180" i="8"/>
  <c r="BC196" i="8"/>
  <c r="AU198" i="8"/>
  <c r="AU201" i="8" s="1"/>
  <c r="BM199" i="8"/>
  <c r="BH201" i="8"/>
  <c r="BH208" i="8"/>
  <c r="BM205" i="8"/>
  <c r="BC215" i="8"/>
  <c r="AU219" i="8"/>
  <c r="AU222" i="8"/>
  <c r="AU225" i="8"/>
  <c r="AU228" i="8"/>
  <c r="BK234" i="8"/>
  <c r="BM239" i="8"/>
  <c r="AU243" i="8"/>
  <c r="BK266" i="8"/>
  <c r="BH270" i="8"/>
  <c r="BL270" i="8"/>
  <c r="BL274" i="8"/>
  <c r="AU273" i="8"/>
  <c r="AU274" i="8" s="1"/>
  <c r="AW275" i="8"/>
  <c r="BM204" i="8"/>
  <c r="BM207" i="8"/>
  <c r="BG208" i="8"/>
  <c r="BC230" i="8"/>
  <c r="BC242" i="8"/>
  <c r="BG250" i="8"/>
  <c r="BL253" i="8"/>
  <c r="BH253" i="8"/>
  <c r="AU258" i="8"/>
  <c r="AU260" i="8" s="1"/>
  <c r="AV260" i="8"/>
  <c r="AU264" i="8"/>
  <c r="AU266" i="8" s="1"/>
  <c r="AV266" i="8"/>
  <c r="BD275" i="8"/>
  <c r="BC274" i="8"/>
  <c r="AY275" i="8"/>
  <c r="BH130" i="8"/>
  <c r="BK143" i="8"/>
  <c r="AU150" i="8"/>
  <c r="AU189" i="8"/>
  <c r="AV192" i="8"/>
  <c r="BG201" i="8"/>
  <c r="AV208" i="8"/>
  <c r="BH215" i="8"/>
  <c r="BH223" i="8"/>
  <c r="BL223" i="8"/>
  <c r="BG230" i="8"/>
  <c r="AV238" i="8"/>
  <c r="BK242" i="8"/>
  <c r="BL246" i="8"/>
  <c r="BM245" i="8"/>
  <c r="AU252" i="8"/>
  <c r="AV270" i="8"/>
  <c r="AX275" i="8"/>
  <c r="BG278" i="8" s="1"/>
  <c r="AZ275" i="8"/>
  <c r="BG274" i="8"/>
  <c r="AU158" i="8"/>
  <c r="AU161" i="8" s="1"/>
  <c r="BM162" i="8"/>
  <c r="BM163" i="8"/>
  <c r="BM175" i="8"/>
  <c r="BM178" i="8"/>
  <c r="BM181" i="8"/>
  <c r="BL201" i="8"/>
  <c r="AU210" i="8"/>
  <c r="AU213" i="8"/>
  <c r="BG223" i="8"/>
  <c r="BM232" i="8"/>
  <c r="BC238" i="8"/>
  <c r="BG242" i="8"/>
  <c r="BH246" i="8"/>
  <c r="BH274" i="8"/>
  <c r="BM272" i="8"/>
  <c r="BM202" i="8"/>
  <c r="AV215" i="8"/>
  <c r="BH234" i="8"/>
  <c r="BL234" i="8"/>
  <c r="BK246" i="8"/>
  <c r="BK274" i="8"/>
  <c r="BM271" i="8"/>
  <c r="BG183" i="8"/>
  <c r="AU216" i="8"/>
  <c r="AV253" i="8"/>
  <c r="AU267" i="8"/>
  <c r="AU270" i="8" s="1"/>
  <c r="L282" i="10"/>
  <c r="J282" i="10"/>
  <c r="O282" i="10"/>
  <c r="I282" i="10"/>
  <c r="K282" i="10"/>
  <c r="N282" i="10"/>
  <c r="H282" i="10"/>
  <c r="M282" i="10"/>
  <c r="G282" i="10"/>
  <c r="U268" i="10"/>
  <c r="U262" i="10"/>
  <c r="AC262" i="10" s="1"/>
  <c r="AU262" i="10" s="1"/>
  <c r="U259" i="10"/>
  <c r="U249" i="10"/>
  <c r="U245" i="10"/>
  <c r="AC245" i="10" s="1"/>
  <c r="AU245" i="10" s="1"/>
  <c r="U241" i="10"/>
  <c r="U237" i="10"/>
  <c r="U229" i="10"/>
  <c r="U227" i="10"/>
  <c r="AR227" i="10" s="1"/>
  <c r="U226" i="10"/>
  <c r="AC226" i="10" s="1"/>
  <c r="AU226" i="10" s="1"/>
  <c r="U220" i="10"/>
  <c r="U219" i="10"/>
  <c r="U213" i="10"/>
  <c r="U212" i="10"/>
  <c r="U206" i="10"/>
  <c r="U205" i="10"/>
  <c r="AR205" i="10" s="1"/>
  <c r="U199" i="10"/>
  <c r="U198" i="10"/>
  <c r="U195" i="10"/>
  <c r="AR195" i="10" s="1"/>
  <c r="U194" i="10"/>
  <c r="AR194" i="10" s="1"/>
  <c r="U191" i="10"/>
  <c r="U190" i="10"/>
  <c r="U188" i="10"/>
  <c r="AC188" i="10" s="1"/>
  <c r="AU188" i="10" s="1"/>
  <c r="U187" i="10"/>
  <c r="U181" i="10"/>
  <c r="U180" i="10"/>
  <c r="AC180" i="10" s="1"/>
  <c r="AU180" i="10" s="1"/>
  <c r="U171" i="10"/>
  <c r="U170" i="10"/>
  <c r="AR170" i="10" s="1"/>
  <c r="U167" i="10"/>
  <c r="U160" i="10"/>
  <c r="U158" i="10"/>
  <c r="U153" i="10"/>
  <c r="U147" i="10"/>
  <c r="U146" i="10"/>
  <c r="U142" i="10"/>
  <c r="U140" i="10"/>
  <c r="U139" i="10"/>
  <c r="U132" i="10"/>
  <c r="U126" i="10"/>
  <c r="U118" i="10"/>
  <c r="U116" i="10"/>
  <c r="U105" i="10"/>
  <c r="U104" i="10"/>
  <c r="U98" i="10"/>
  <c r="U94" i="10"/>
  <c r="U90" i="10"/>
  <c r="U89" i="10"/>
  <c r="AC89" i="10" s="1"/>
  <c r="AU89" i="10" s="1"/>
  <c r="U86" i="10"/>
  <c r="AC86" i="10" s="1"/>
  <c r="AU86" i="10" s="1"/>
  <c r="U85" i="10"/>
  <c r="AC85" i="10" s="1"/>
  <c r="AU85" i="10" s="1"/>
  <c r="U81" i="10"/>
  <c r="AR81" i="10" s="1"/>
  <c r="U77" i="10"/>
  <c r="U76" i="10"/>
  <c r="U75" i="10"/>
  <c r="U67" i="10"/>
  <c r="AC67" i="10" s="1"/>
  <c r="AU67" i="10" s="1"/>
  <c r="U64" i="10"/>
  <c r="U60" i="10"/>
  <c r="AC60" i="10" s="1"/>
  <c r="AU60" i="10" s="1"/>
  <c r="U57" i="10"/>
  <c r="U45" i="10"/>
  <c r="AC45" i="10" s="1"/>
  <c r="AU45" i="10" s="1"/>
  <c r="U42" i="10"/>
  <c r="U38" i="10"/>
  <c r="U32" i="10"/>
  <c r="AC32" i="10" s="1"/>
  <c r="AU32" i="10" s="1"/>
  <c r="U28" i="10"/>
  <c r="U27" i="10"/>
  <c r="U24" i="10"/>
  <c r="U21" i="10"/>
  <c r="U15" i="10"/>
  <c r="U11" i="10"/>
  <c r="U7" i="10"/>
  <c r="AM273" i="8"/>
  <c r="AQ273" i="8" s="1"/>
  <c r="AL273" i="8"/>
  <c r="AP273" i="8" s="1"/>
  <c r="AM272" i="8"/>
  <c r="AQ272" i="8" s="1"/>
  <c r="AL272" i="8"/>
  <c r="AP272" i="8" s="1"/>
  <c r="AM271" i="8"/>
  <c r="AQ271" i="8" s="1"/>
  <c r="AL271" i="8"/>
  <c r="AP271" i="8" s="1"/>
  <c r="AM269" i="8"/>
  <c r="AQ269" i="8" s="1"/>
  <c r="AL269" i="8"/>
  <c r="AP269" i="8" s="1"/>
  <c r="AM268" i="8"/>
  <c r="AQ268" i="8" s="1"/>
  <c r="AL268" i="8"/>
  <c r="AP268" i="8" s="1"/>
  <c r="AM267" i="8"/>
  <c r="AQ267" i="8" s="1"/>
  <c r="AL267" i="8"/>
  <c r="AP267" i="8" s="1"/>
  <c r="AM265" i="8"/>
  <c r="AQ265" i="8" s="1"/>
  <c r="AL265" i="8"/>
  <c r="AP265" i="8" s="1"/>
  <c r="AM264" i="8"/>
  <c r="AQ264" i="8" s="1"/>
  <c r="AL264" i="8"/>
  <c r="AP264" i="8" s="1"/>
  <c r="AM262" i="8"/>
  <c r="AQ262" i="8" s="1"/>
  <c r="AL262" i="8"/>
  <c r="AP262" i="8" s="1"/>
  <c r="AM261" i="8"/>
  <c r="AQ261" i="8" s="1"/>
  <c r="AL261" i="8"/>
  <c r="AP261" i="8" s="1"/>
  <c r="AM259" i="8"/>
  <c r="AQ259" i="8" s="1"/>
  <c r="AL259" i="8"/>
  <c r="AP259" i="8" s="1"/>
  <c r="AM258" i="8"/>
  <c r="AQ258" i="8" s="1"/>
  <c r="AL258" i="8"/>
  <c r="AP258" i="8" s="1"/>
  <c r="AM256" i="8"/>
  <c r="AQ256" i="8" s="1"/>
  <c r="AL256" i="8"/>
  <c r="AP256" i="8" s="1"/>
  <c r="AM255" i="8"/>
  <c r="AQ255" i="8" s="1"/>
  <c r="AL255" i="8"/>
  <c r="AP255" i="8" s="1"/>
  <c r="AM254" i="8"/>
  <c r="AQ254" i="8" s="1"/>
  <c r="AL254" i="8"/>
  <c r="AP254" i="8" s="1"/>
  <c r="AM252" i="8"/>
  <c r="AQ252" i="8" s="1"/>
  <c r="AL252" i="8"/>
  <c r="AP252" i="8" s="1"/>
  <c r="AM251" i="8"/>
  <c r="AQ251" i="8" s="1"/>
  <c r="AL251" i="8"/>
  <c r="AP251" i="8" s="1"/>
  <c r="AM249" i="8"/>
  <c r="AQ249" i="8" s="1"/>
  <c r="AL249" i="8"/>
  <c r="AP249" i="8" s="1"/>
  <c r="AM248" i="8"/>
  <c r="AQ248" i="8" s="1"/>
  <c r="AL248" i="8"/>
  <c r="AP248" i="8" s="1"/>
  <c r="AM247" i="8"/>
  <c r="AQ247" i="8" s="1"/>
  <c r="AL247" i="8"/>
  <c r="AP247" i="8" s="1"/>
  <c r="AM245" i="8"/>
  <c r="AQ245" i="8" s="1"/>
  <c r="AL245" i="8"/>
  <c r="AP245" i="8" s="1"/>
  <c r="AM244" i="8"/>
  <c r="AQ244" i="8" s="1"/>
  <c r="AL244" i="8"/>
  <c r="AM243" i="8"/>
  <c r="AQ243" i="8" s="1"/>
  <c r="AL243" i="8"/>
  <c r="AP243" i="8" s="1"/>
  <c r="AM241" i="8"/>
  <c r="AQ241" i="8" s="1"/>
  <c r="AL241" i="8"/>
  <c r="AP241" i="8" s="1"/>
  <c r="AM240" i="8"/>
  <c r="AQ240" i="8" s="1"/>
  <c r="AL240" i="8"/>
  <c r="AP240" i="8" s="1"/>
  <c r="AM239" i="8"/>
  <c r="AQ239" i="8" s="1"/>
  <c r="AL239" i="8"/>
  <c r="AP239" i="8" s="1"/>
  <c r="AM237" i="8"/>
  <c r="AQ237" i="8" s="1"/>
  <c r="AL237" i="8"/>
  <c r="AP237" i="8" s="1"/>
  <c r="AM236" i="8"/>
  <c r="AQ236" i="8" s="1"/>
  <c r="AL236" i="8"/>
  <c r="AP236" i="8" s="1"/>
  <c r="AM235" i="8"/>
  <c r="AQ235" i="8" s="1"/>
  <c r="AL235" i="8"/>
  <c r="AP235" i="8" s="1"/>
  <c r="AM233" i="8"/>
  <c r="AQ233" i="8" s="1"/>
  <c r="AL233" i="8"/>
  <c r="AP233" i="8" s="1"/>
  <c r="AM232" i="8"/>
  <c r="AQ232" i="8" s="1"/>
  <c r="AL232" i="8"/>
  <c r="AP232" i="8" s="1"/>
  <c r="AM231" i="8"/>
  <c r="AQ231" i="8" s="1"/>
  <c r="AL231" i="8"/>
  <c r="AP231" i="8" s="1"/>
  <c r="AM229" i="8"/>
  <c r="AQ229" i="8" s="1"/>
  <c r="AL229" i="8"/>
  <c r="AP229" i="8" s="1"/>
  <c r="AM228" i="8"/>
  <c r="AQ228" i="8" s="1"/>
  <c r="AL228" i="8"/>
  <c r="AP228" i="8" s="1"/>
  <c r="AM227" i="8"/>
  <c r="AQ227" i="8" s="1"/>
  <c r="AL227" i="8"/>
  <c r="AP227" i="8" s="1"/>
  <c r="AM226" i="8"/>
  <c r="AQ226" i="8" s="1"/>
  <c r="AL226" i="8"/>
  <c r="AP226" i="8" s="1"/>
  <c r="AM225" i="8"/>
  <c r="AQ225" i="8" s="1"/>
  <c r="AL225" i="8"/>
  <c r="AP225" i="8" s="1"/>
  <c r="AM224" i="8"/>
  <c r="AQ224" i="8" s="1"/>
  <c r="AL224" i="8"/>
  <c r="AP224" i="8" s="1"/>
  <c r="AM222" i="8"/>
  <c r="AQ222" i="8" s="1"/>
  <c r="AL222" i="8"/>
  <c r="AP222" i="8" s="1"/>
  <c r="AM221" i="8"/>
  <c r="AQ221" i="8" s="1"/>
  <c r="AL221" i="8"/>
  <c r="AP221" i="8" s="1"/>
  <c r="AM220" i="8"/>
  <c r="AQ220" i="8" s="1"/>
  <c r="AL220" i="8"/>
  <c r="AP220" i="8" s="1"/>
  <c r="AM219" i="8"/>
  <c r="AQ219" i="8" s="1"/>
  <c r="AL219" i="8"/>
  <c r="AP219" i="8" s="1"/>
  <c r="AM218" i="8"/>
  <c r="AQ218" i="8" s="1"/>
  <c r="AL218" i="8"/>
  <c r="AP218" i="8" s="1"/>
  <c r="AM217" i="8"/>
  <c r="AQ217" i="8" s="1"/>
  <c r="AL217" i="8"/>
  <c r="AP217" i="8" s="1"/>
  <c r="AM216" i="8"/>
  <c r="AQ216" i="8" s="1"/>
  <c r="AL216" i="8"/>
  <c r="AP216" i="8" s="1"/>
  <c r="AM214" i="8"/>
  <c r="AQ214" i="8" s="1"/>
  <c r="AL214" i="8"/>
  <c r="AP214" i="8" s="1"/>
  <c r="AM213" i="8"/>
  <c r="AQ213" i="8" s="1"/>
  <c r="AL213" i="8"/>
  <c r="AP213" i="8" s="1"/>
  <c r="AM212" i="8"/>
  <c r="AQ212" i="8" s="1"/>
  <c r="AL212" i="8"/>
  <c r="AP212" i="8" s="1"/>
  <c r="AM211" i="8"/>
  <c r="AQ211" i="8" s="1"/>
  <c r="AL211" i="8"/>
  <c r="AP211" i="8" s="1"/>
  <c r="AM210" i="8"/>
  <c r="AQ210" i="8" s="1"/>
  <c r="AL210" i="8"/>
  <c r="AP210" i="8" s="1"/>
  <c r="AM209" i="8"/>
  <c r="AQ209" i="8" s="1"/>
  <c r="AL209" i="8"/>
  <c r="AP209" i="8" s="1"/>
  <c r="AM207" i="8"/>
  <c r="AQ207" i="8" s="1"/>
  <c r="AL207" i="8"/>
  <c r="AP207" i="8" s="1"/>
  <c r="AM206" i="8"/>
  <c r="AQ206" i="8" s="1"/>
  <c r="AL206" i="8"/>
  <c r="AP206" i="8" s="1"/>
  <c r="AM205" i="8"/>
  <c r="AQ205" i="8" s="1"/>
  <c r="AL205" i="8"/>
  <c r="AP205" i="8" s="1"/>
  <c r="AM204" i="8"/>
  <c r="AQ204" i="8" s="1"/>
  <c r="AL204" i="8"/>
  <c r="AP204" i="8" s="1"/>
  <c r="AM203" i="8"/>
  <c r="AQ203" i="8" s="1"/>
  <c r="AL203" i="8"/>
  <c r="AP203" i="8" s="1"/>
  <c r="AM202" i="8"/>
  <c r="AQ202" i="8" s="1"/>
  <c r="AL202" i="8"/>
  <c r="AP202" i="8" s="1"/>
  <c r="AM200" i="8"/>
  <c r="AQ200" i="8" s="1"/>
  <c r="AL200" i="8"/>
  <c r="AP200" i="8" s="1"/>
  <c r="AM199" i="8"/>
  <c r="AQ199" i="8" s="1"/>
  <c r="AL199" i="8"/>
  <c r="AP199" i="8" s="1"/>
  <c r="AM198" i="8"/>
  <c r="AQ198" i="8" s="1"/>
  <c r="AL198" i="8"/>
  <c r="AP198" i="8" s="1"/>
  <c r="AM197" i="8"/>
  <c r="AQ197" i="8" s="1"/>
  <c r="AL197" i="8"/>
  <c r="AP197" i="8" s="1"/>
  <c r="AM195" i="8"/>
  <c r="AQ195" i="8" s="1"/>
  <c r="AL195" i="8"/>
  <c r="AP195" i="8" s="1"/>
  <c r="AM194" i="8"/>
  <c r="AQ194" i="8" s="1"/>
  <c r="AL194" i="8"/>
  <c r="AP194" i="8" s="1"/>
  <c r="AM193" i="8"/>
  <c r="AQ193" i="8" s="1"/>
  <c r="AL193" i="8"/>
  <c r="AP193" i="8" s="1"/>
  <c r="AM191" i="8"/>
  <c r="AQ191" i="8" s="1"/>
  <c r="AL191" i="8"/>
  <c r="AP191" i="8" s="1"/>
  <c r="AM190" i="8"/>
  <c r="AQ190" i="8" s="1"/>
  <c r="AL190" i="8"/>
  <c r="AP190" i="8" s="1"/>
  <c r="AM189" i="8"/>
  <c r="AQ189" i="8" s="1"/>
  <c r="AL189" i="8"/>
  <c r="AP189" i="8" s="1"/>
  <c r="AM188" i="8"/>
  <c r="AQ188" i="8" s="1"/>
  <c r="AL188" i="8"/>
  <c r="AP188" i="8" s="1"/>
  <c r="AM187" i="8"/>
  <c r="AQ187" i="8" s="1"/>
  <c r="AL187" i="8"/>
  <c r="AP187" i="8" s="1"/>
  <c r="AM186" i="8"/>
  <c r="AQ186" i="8" s="1"/>
  <c r="AL186" i="8"/>
  <c r="AP186" i="8" s="1"/>
  <c r="AM185" i="8"/>
  <c r="AQ185" i="8" s="1"/>
  <c r="AL185" i="8"/>
  <c r="AP185" i="8" s="1"/>
  <c r="AM184" i="8"/>
  <c r="AQ184" i="8" s="1"/>
  <c r="AL184" i="8"/>
  <c r="AP184" i="8" s="1"/>
  <c r="AM182" i="8"/>
  <c r="AQ182" i="8" s="1"/>
  <c r="AL182" i="8"/>
  <c r="AP182" i="8" s="1"/>
  <c r="AM181" i="8"/>
  <c r="AQ181" i="8" s="1"/>
  <c r="AL181" i="8"/>
  <c r="AP181" i="8" s="1"/>
  <c r="AM180" i="8"/>
  <c r="AQ180" i="8" s="1"/>
  <c r="AL180" i="8"/>
  <c r="AP180" i="8" s="1"/>
  <c r="AM179" i="8"/>
  <c r="AQ179" i="8" s="1"/>
  <c r="AL179" i="8"/>
  <c r="AP179" i="8" s="1"/>
  <c r="AM178" i="8"/>
  <c r="AQ178" i="8" s="1"/>
  <c r="AL178" i="8"/>
  <c r="AP178" i="8" s="1"/>
  <c r="AM177" i="8"/>
  <c r="AQ177" i="8" s="1"/>
  <c r="AL177" i="8"/>
  <c r="AP177" i="8" s="1"/>
  <c r="AM176" i="8"/>
  <c r="AQ176" i="8" s="1"/>
  <c r="AL176" i="8"/>
  <c r="AP176" i="8" s="1"/>
  <c r="AM175" i="8"/>
  <c r="AQ175" i="8" s="1"/>
  <c r="AL175" i="8"/>
  <c r="AP175" i="8" s="1"/>
  <c r="AM174" i="8"/>
  <c r="AQ174" i="8" s="1"/>
  <c r="AL174" i="8"/>
  <c r="AP174" i="8" s="1"/>
  <c r="AM173" i="8"/>
  <c r="AQ173" i="8" s="1"/>
  <c r="AL173" i="8"/>
  <c r="AP173" i="8" s="1"/>
  <c r="AM171" i="8"/>
  <c r="AQ171" i="8" s="1"/>
  <c r="AL171" i="8"/>
  <c r="AP171" i="8" s="1"/>
  <c r="AM170" i="8"/>
  <c r="AQ170" i="8" s="1"/>
  <c r="AL170" i="8"/>
  <c r="AP170" i="8" s="1"/>
  <c r="AM169" i="8"/>
  <c r="AQ169" i="8" s="1"/>
  <c r="AL169" i="8"/>
  <c r="AP169" i="8" s="1"/>
  <c r="AM168" i="8"/>
  <c r="AQ168" i="8" s="1"/>
  <c r="AL168" i="8"/>
  <c r="AP168" i="8" s="1"/>
  <c r="AM167" i="8"/>
  <c r="AQ167" i="8" s="1"/>
  <c r="AL167" i="8"/>
  <c r="AP167" i="8" s="1"/>
  <c r="AM166" i="8"/>
  <c r="AQ166" i="8" s="1"/>
  <c r="AL166" i="8"/>
  <c r="AP166" i="8" s="1"/>
  <c r="AM165" i="8"/>
  <c r="AQ165" i="8" s="1"/>
  <c r="AL165" i="8"/>
  <c r="AP165" i="8" s="1"/>
  <c r="AM164" i="8"/>
  <c r="AQ164" i="8" s="1"/>
  <c r="AL164" i="8"/>
  <c r="AP164" i="8" s="1"/>
  <c r="AM163" i="8"/>
  <c r="AQ163" i="8" s="1"/>
  <c r="AL163" i="8"/>
  <c r="AP163" i="8" s="1"/>
  <c r="AM162" i="8"/>
  <c r="AQ162" i="8" s="1"/>
  <c r="AL162" i="8"/>
  <c r="AP162" i="8" s="1"/>
  <c r="AM160" i="8"/>
  <c r="AQ160" i="8" s="1"/>
  <c r="AL160" i="8"/>
  <c r="AP160" i="8" s="1"/>
  <c r="AM159" i="8"/>
  <c r="AQ159" i="8" s="1"/>
  <c r="AL159" i="8"/>
  <c r="AP159" i="8" s="1"/>
  <c r="AM158" i="8"/>
  <c r="AQ158" i="8" s="1"/>
  <c r="AL158" i="8"/>
  <c r="AP158" i="8" s="1"/>
  <c r="AM157" i="8"/>
  <c r="AQ157" i="8" s="1"/>
  <c r="AL157" i="8"/>
  <c r="AP157" i="8" s="1"/>
  <c r="AM155" i="8"/>
  <c r="AQ155" i="8" s="1"/>
  <c r="AL155" i="8"/>
  <c r="AP155" i="8" s="1"/>
  <c r="AM154" i="8"/>
  <c r="AQ154" i="8" s="1"/>
  <c r="AL154" i="8"/>
  <c r="AP154" i="8" s="1"/>
  <c r="AM153" i="8"/>
  <c r="AQ153" i="8" s="1"/>
  <c r="AL153" i="8"/>
  <c r="AP153" i="8" s="1"/>
  <c r="AM152" i="8"/>
  <c r="AQ152" i="8" s="1"/>
  <c r="AL152" i="8"/>
  <c r="AP152" i="8" s="1"/>
  <c r="AM151" i="8"/>
  <c r="AQ151" i="8" s="1"/>
  <c r="AL151" i="8"/>
  <c r="AP151" i="8" s="1"/>
  <c r="AM150" i="8"/>
  <c r="AQ150" i="8" s="1"/>
  <c r="AL150" i="8"/>
  <c r="AP150" i="8" s="1"/>
  <c r="AM148" i="8"/>
  <c r="AQ148" i="8" s="1"/>
  <c r="AL148" i="8"/>
  <c r="AP148" i="8" s="1"/>
  <c r="AM147" i="8"/>
  <c r="AQ147" i="8" s="1"/>
  <c r="AL147" i="8"/>
  <c r="AP147" i="8" s="1"/>
  <c r="AM146" i="8"/>
  <c r="AQ146" i="8" s="1"/>
  <c r="AL146" i="8"/>
  <c r="AP146" i="8" s="1"/>
  <c r="AM145" i="8"/>
  <c r="AQ145" i="8" s="1"/>
  <c r="AL145" i="8"/>
  <c r="AP145" i="8" s="1"/>
  <c r="AM144" i="8"/>
  <c r="AQ144" i="8" s="1"/>
  <c r="AL144" i="8"/>
  <c r="AP144" i="8" s="1"/>
  <c r="AM142" i="8"/>
  <c r="AQ142" i="8" s="1"/>
  <c r="AL142" i="8"/>
  <c r="AP142" i="8" s="1"/>
  <c r="AM141" i="8"/>
  <c r="AQ141" i="8" s="1"/>
  <c r="AL141" i="8"/>
  <c r="AP141" i="8" s="1"/>
  <c r="AM140" i="8"/>
  <c r="AQ140" i="8" s="1"/>
  <c r="AL140" i="8"/>
  <c r="AP140" i="8" s="1"/>
  <c r="AM139" i="8"/>
  <c r="AQ139" i="8" s="1"/>
  <c r="AL139" i="8"/>
  <c r="AP139" i="8" s="1"/>
  <c r="AM138" i="8"/>
  <c r="AQ138" i="8" s="1"/>
  <c r="AL138" i="8"/>
  <c r="AP138" i="8" s="1"/>
  <c r="AM136" i="8"/>
  <c r="AQ136" i="8" s="1"/>
  <c r="AL136" i="8"/>
  <c r="AP136" i="8" s="1"/>
  <c r="AM135" i="8"/>
  <c r="AQ135" i="8" s="1"/>
  <c r="AL135" i="8"/>
  <c r="AP135" i="8" s="1"/>
  <c r="AM133" i="8"/>
  <c r="AQ133" i="8" s="1"/>
  <c r="AL133" i="8"/>
  <c r="AP133" i="8" s="1"/>
  <c r="AM132" i="8"/>
  <c r="AQ132" i="8" s="1"/>
  <c r="AL132" i="8"/>
  <c r="AP132" i="8" s="1"/>
  <c r="AM131" i="8"/>
  <c r="AQ131" i="8" s="1"/>
  <c r="AL131" i="8"/>
  <c r="AP131" i="8" s="1"/>
  <c r="AM129" i="8"/>
  <c r="AQ129" i="8" s="1"/>
  <c r="AL129" i="8"/>
  <c r="AP129" i="8" s="1"/>
  <c r="AM128" i="8"/>
  <c r="AQ128" i="8" s="1"/>
  <c r="AL128" i="8"/>
  <c r="AP128" i="8" s="1"/>
  <c r="AM126" i="8"/>
  <c r="AQ126" i="8" s="1"/>
  <c r="AL126" i="8"/>
  <c r="AP126" i="8" s="1"/>
  <c r="AM125" i="8"/>
  <c r="AQ125" i="8" s="1"/>
  <c r="AL125" i="8"/>
  <c r="AP125" i="8" s="1"/>
  <c r="AM123" i="8"/>
  <c r="AQ123" i="8" s="1"/>
  <c r="AL123" i="8"/>
  <c r="AP123" i="8" s="1"/>
  <c r="AM122" i="8"/>
  <c r="AQ122" i="8" s="1"/>
  <c r="AL122" i="8"/>
  <c r="AP122" i="8" s="1"/>
  <c r="AM121" i="8"/>
  <c r="AQ121" i="8" s="1"/>
  <c r="AL121" i="8"/>
  <c r="AM120" i="8"/>
  <c r="AQ120" i="8" s="1"/>
  <c r="AL120" i="8"/>
  <c r="AP120" i="8" s="1"/>
  <c r="AM118" i="8"/>
  <c r="AQ118" i="8" s="1"/>
  <c r="AL118" i="8"/>
  <c r="AP118" i="8" s="1"/>
  <c r="AM117" i="8"/>
  <c r="AQ117" i="8" s="1"/>
  <c r="AL117" i="8"/>
  <c r="AP117" i="8" s="1"/>
  <c r="AM116" i="8"/>
  <c r="AQ116" i="8" s="1"/>
  <c r="AL116" i="8"/>
  <c r="AP116" i="8" s="1"/>
  <c r="AM115" i="8"/>
  <c r="AQ115" i="8" s="1"/>
  <c r="AL115" i="8"/>
  <c r="AP115" i="8" s="1"/>
  <c r="AM113" i="8"/>
  <c r="AQ113" i="8" s="1"/>
  <c r="AL113" i="8"/>
  <c r="AP113" i="8" s="1"/>
  <c r="AM112" i="8"/>
  <c r="AQ112" i="8" s="1"/>
  <c r="AL112" i="8"/>
  <c r="AP112" i="8" s="1"/>
  <c r="AM111" i="8"/>
  <c r="AQ111" i="8" s="1"/>
  <c r="AL111" i="8"/>
  <c r="AP111" i="8" s="1"/>
  <c r="AM110" i="8"/>
  <c r="AQ110" i="8" s="1"/>
  <c r="AL110" i="8"/>
  <c r="AP110" i="8" s="1"/>
  <c r="AM109" i="8"/>
  <c r="AQ109" i="8" s="1"/>
  <c r="AL109" i="8"/>
  <c r="AP109" i="8" s="1"/>
  <c r="AM108" i="8"/>
  <c r="AQ108" i="8" s="1"/>
  <c r="AL108" i="8"/>
  <c r="AP108" i="8" s="1"/>
  <c r="AM107" i="8"/>
  <c r="AQ107" i="8" s="1"/>
  <c r="AL107" i="8"/>
  <c r="AP107" i="8" s="1"/>
  <c r="AM105" i="8"/>
  <c r="AQ105" i="8" s="1"/>
  <c r="AL105" i="8"/>
  <c r="AP105" i="8" s="1"/>
  <c r="AM104" i="8"/>
  <c r="AQ104" i="8" s="1"/>
  <c r="AL104" i="8"/>
  <c r="AP104" i="8" s="1"/>
  <c r="AM103" i="8"/>
  <c r="AQ103" i="8" s="1"/>
  <c r="AL103" i="8"/>
  <c r="AP103" i="8" s="1"/>
  <c r="AM102" i="8"/>
  <c r="AQ102" i="8" s="1"/>
  <c r="AL102" i="8"/>
  <c r="AP102" i="8" s="1"/>
  <c r="AM100" i="8"/>
  <c r="AQ100" i="8" s="1"/>
  <c r="AL100" i="8"/>
  <c r="AP100" i="8" s="1"/>
  <c r="AM99" i="8"/>
  <c r="AQ99" i="8" s="1"/>
  <c r="AL99" i="8"/>
  <c r="AP99" i="8" s="1"/>
  <c r="AM98" i="8"/>
  <c r="AQ98" i="8" s="1"/>
  <c r="AL98" i="8"/>
  <c r="AP98" i="8" s="1"/>
  <c r="AM97" i="8"/>
  <c r="AQ97" i="8" s="1"/>
  <c r="AL97" i="8"/>
  <c r="AP97" i="8" s="1"/>
  <c r="AM95" i="8"/>
  <c r="AQ95" i="8" s="1"/>
  <c r="AL95" i="8"/>
  <c r="AP95" i="8" s="1"/>
  <c r="AM94" i="8"/>
  <c r="AQ94" i="8" s="1"/>
  <c r="AL94" i="8"/>
  <c r="AP94" i="8" s="1"/>
  <c r="AM93" i="8"/>
  <c r="AQ93" i="8" s="1"/>
  <c r="AL93" i="8"/>
  <c r="AP93" i="8" s="1"/>
  <c r="AM91" i="8"/>
  <c r="AQ91" i="8" s="1"/>
  <c r="AL91" i="8"/>
  <c r="AP91" i="8" s="1"/>
  <c r="AM90" i="8"/>
  <c r="AQ90" i="8" s="1"/>
  <c r="AL90" i="8"/>
  <c r="AP90" i="8" s="1"/>
  <c r="AM89" i="8"/>
  <c r="AQ89" i="8" s="1"/>
  <c r="AL89" i="8"/>
  <c r="AP89" i="8" s="1"/>
  <c r="AM88" i="8"/>
  <c r="AQ88" i="8" s="1"/>
  <c r="AL88" i="8"/>
  <c r="AP88" i="8" s="1"/>
  <c r="AM86" i="8"/>
  <c r="AQ86" i="8" s="1"/>
  <c r="AL86" i="8"/>
  <c r="AP86" i="8" s="1"/>
  <c r="AM85" i="8"/>
  <c r="AQ85" i="8" s="1"/>
  <c r="AL85" i="8"/>
  <c r="AP85" i="8" s="1"/>
  <c r="AM84" i="8"/>
  <c r="AQ84" i="8" s="1"/>
  <c r="AL84" i="8"/>
  <c r="AP84" i="8" s="1"/>
  <c r="AM83" i="8"/>
  <c r="AQ83" i="8" s="1"/>
  <c r="AL83" i="8"/>
  <c r="AP83" i="8" s="1"/>
  <c r="AM81" i="8"/>
  <c r="AQ81" i="8" s="1"/>
  <c r="AL81" i="8"/>
  <c r="AP81" i="8" s="1"/>
  <c r="AM80" i="8"/>
  <c r="AQ80" i="8" s="1"/>
  <c r="AL80" i="8"/>
  <c r="AP80" i="8" s="1"/>
  <c r="AM79" i="8"/>
  <c r="AQ79" i="8" s="1"/>
  <c r="AL79" i="8"/>
  <c r="AP79" i="8" s="1"/>
  <c r="AM77" i="8"/>
  <c r="AQ77" i="8" s="1"/>
  <c r="AL77" i="8"/>
  <c r="AP77" i="8" s="1"/>
  <c r="AM76" i="8"/>
  <c r="AQ76" i="8" s="1"/>
  <c r="AL76" i="8"/>
  <c r="AP76" i="8" s="1"/>
  <c r="AM75" i="8"/>
  <c r="AQ75" i="8" s="1"/>
  <c r="AL75" i="8"/>
  <c r="AP75" i="8" s="1"/>
  <c r="AM74" i="8"/>
  <c r="AQ74" i="8" s="1"/>
  <c r="AL74" i="8"/>
  <c r="AP74" i="8" s="1"/>
  <c r="AM72" i="8"/>
  <c r="AQ72" i="8" s="1"/>
  <c r="AL72" i="8"/>
  <c r="AP72" i="8" s="1"/>
  <c r="AM71" i="8"/>
  <c r="AQ71" i="8" s="1"/>
  <c r="AL71" i="8"/>
  <c r="AP71" i="8" s="1"/>
  <c r="AM70" i="8"/>
  <c r="AQ70" i="8" s="1"/>
  <c r="AL70" i="8"/>
  <c r="AP70" i="8" s="1"/>
  <c r="AM69" i="8"/>
  <c r="AQ69" i="8" s="1"/>
  <c r="AL69" i="8"/>
  <c r="AP69" i="8" s="1"/>
  <c r="AM67" i="8"/>
  <c r="AQ67" i="8" s="1"/>
  <c r="AL67" i="8"/>
  <c r="AP67" i="8" s="1"/>
  <c r="AM66" i="8"/>
  <c r="AQ66" i="8" s="1"/>
  <c r="AL66" i="8"/>
  <c r="AP66" i="8" s="1"/>
  <c r="AM64" i="8"/>
  <c r="AQ64" i="8" s="1"/>
  <c r="AL64" i="8"/>
  <c r="AP64" i="8" s="1"/>
  <c r="AM63" i="8"/>
  <c r="AQ63" i="8" s="1"/>
  <c r="AL63" i="8"/>
  <c r="AP63" i="8" s="1"/>
  <c r="AM62" i="8"/>
  <c r="AQ62" i="8" s="1"/>
  <c r="AL62" i="8"/>
  <c r="AP62" i="8" s="1"/>
  <c r="AM60" i="8"/>
  <c r="AQ60" i="8" s="1"/>
  <c r="AL60" i="8"/>
  <c r="AP60" i="8" s="1"/>
  <c r="AM59" i="8"/>
  <c r="AQ59" i="8" s="1"/>
  <c r="AL59" i="8"/>
  <c r="AP59" i="8" s="1"/>
  <c r="AM57" i="8"/>
  <c r="AQ57" i="8" s="1"/>
  <c r="AL57" i="8"/>
  <c r="AP57" i="8" s="1"/>
  <c r="AM56" i="8"/>
  <c r="AQ56" i="8" s="1"/>
  <c r="AL56" i="8"/>
  <c r="AP56" i="8" s="1"/>
  <c r="AM55" i="8"/>
  <c r="AQ55" i="8" s="1"/>
  <c r="AL55" i="8"/>
  <c r="AP55" i="8" s="1"/>
  <c r="AM54" i="8"/>
  <c r="AQ54" i="8" s="1"/>
  <c r="AL54" i="8"/>
  <c r="AP54" i="8" s="1"/>
  <c r="AM52" i="8"/>
  <c r="AQ52" i="8" s="1"/>
  <c r="AL52" i="8"/>
  <c r="AP52" i="8" s="1"/>
  <c r="AM51" i="8"/>
  <c r="AQ51" i="8" s="1"/>
  <c r="AL51" i="8"/>
  <c r="AP51" i="8" s="1"/>
  <c r="AM49" i="8"/>
  <c r="AQ49" i="8" s="1"/>
  <c r="AL49" i="8"/>
  <c r="AP49" i="8" s="1"/>
  <c r="AM48" i="8"/>
  <c r="AQ48" i="8" s="1"/>
  <c r="AL48" i="8"/>
  <c r="AP48" i="8" s="1"/>
  <c r="AM47" i="8"/>
  <c r="AQ47" i="8" s="1"/>
  <c r="AL47" i="8"/>
  <c r="AP47" i="8" s="1"/>
  <c r="AM45" i="8"/>
  <c r="AQ45" i="8" s="1"/>
  <c r="AL45" i="8"/>
  <c r="AP45" i="8" s="1"/>
  <c r="AM44" i="8"/>
  <c r="AQ44" i="8" s="1"/>
  <c r="AL44" i="8"/>
  <c r="AP44" i="8" s="1"/>
  <c r="AM42" i="8"/>
  <c r="AQ42" i="8" s="1"/>
  <c r="AL42" i="8"/>
  <c r="AP42" i="8" s="1"/>
  <c r="AM41" i="8"/>
  <c r="AQ41" i="8" s="1"/>
  <c r="AL41" i="8"/>
  <c r="AP41" i="8" s="1"/>
  <c r="AM39" i="8"/>
  <c r="AQ39" i="8" s="1"/>
  <c r="AL39" i="8"/>
  <c r="AP39" i="8" s="1"/>
  <c r="AM38" i="8"/>
  <c r="AQ38" i="8" s="1"/>
  <c r="AL38" i="8"/>
  <c r="AP38" i="8" s="1"/>
  <c r="AM37" i="8"/>
  <c r="AQ37" i="8" s="1"/>
  <c r="AL37" i="8"/>
  <c r="AP37" i="8" s="1"/>
  <c r="AM35" i="8"/>
  <c r="AQ35" i="8" s="1"/>
  <c r="AL35" i="8"/>
  <c r="AP35" i="8" s="1"/>
  <c r="AM34" i="8"/>
  <c r="AQ34" i="8" s="1"/>
  <c r="AL34" i="8"/>
  <c r="AP34" i="8" s="1"/>
  <c r="AM32" i="8"/>
  <c r="AQ32" i="8" s="1"/>
  <c r="AL32" i="8"/>
  <c r="AP32" i="8" s="1"/>
  <c r="AM31" i="8"/>
  <c r="AQ31" i="8" s="1"/>
  <c r="AL31" i="8"/>
  <c r="AP31" i="8" s="1"/>
  <c r="AM30" i="8"/>
  <c r="AQ30" i="8" s="1"/>
  <c r="AL30" i="8"/>
  <c r="AP30" i="8" s="1"/>
  <c r="AM28" i="8"/>
  <c r="AQ28" i="8" s="1"/>
  <c r="AL28" i="8"/>
  <c r="AP28" i="8" s="1"/>
  <c r="AM27" i="8"/>
  <c r="AQ27" i="8" s="1"/>
  <c r="AL27" i="8"/>
  <c r="AP27" i="8" s="1"/>
  <c r="AM26" i="8"/>
  <c r="AQ26" i="8" s="1"/>
  <c r="AL26" i="8"/>
  <c r="AP26" i="8" s="1"/>
  <c r="AM24" i="8"/>
  <c r="AQ24" i="8" s="1"/>
  <c r="AL24" i="8"/>
  <c r="AP24" i="8" s="1"/>
  <c r="AM23" i="8"/>
  <c r="AQ23" i="8" s="1"/>
  <c r="AL23" i="8"/>
  <c r="AP23" i="8" s="1"/>
  <c r="AM21" i="8"/>
  <c r="AQ21" i="8" s="1"/>
  <c r="AL21" i="8"/>
  <c r="AP21" i="8" s="1"/>
  <c r="AM20" i="8"/>
  <c r="AQ20" i="8" s="1"/>
  <c r="AL20" i="8"/>
  <c r="AP20" i="8" s="1"/>
  <c r="AM18" i="8"/>
  <c r="AQ18" i="8" s="1"/>
  <c r="AL18" i="8"/>
  <c r="AP18" i="8" s="1"/>
  <c r="AM17" i="8"/>
  <c r="AQ17" i="8" s="1"/>
  <c r="AL17" i="8"/>
  <c r="AP17" i="8" s="1"/>
  <c r="AM15" i="8"/>
  <c r="AQ15" i="8" s="1"/>
  <c r="AL15" i="8"/>
  <c r="AP15" i="8" s="1"/>
  <c r="AM14" i="8"/>
  <c r="AQ14" i="8" s="1"/>
  <c r="AL14" i="8"/>
  <c r="AP14" i="8" s="1"/>
  <c r="AM12" i="8"/>
  <c r="AQ12" i="8" s="1"/>
  <c r="AL12" i="8"/>
  <c r="AP12" i="8" s="1"/>
  <c r="AM11" i="8"/>
  <c r="AQ11" i="8" s="1"/>
  <c r="AL11" i="8"/>
  <c r="AP11" i="8" s="1"/>
  <c r="AM10" i="8"/>
  <c r="AQ10" i="8" s="1"/>
  <c r="AL10" i="8"/>
  <c r="AP10" i="8" s="1"/>
  <c r="AM8" i="8"/>
  <c r="AQ8" i="8" s="1"/>
  <c r="AL8" i="8"/>
  <c r="AP8" i="8" s="1"/>
  <c r="AM7" i="8"/>
  <c r="AQ7" i="8" s="1"/>
  <c r="AL7" i="8"/>
  <c r="AP7" i="8" s="1"/>
  <c r="AM6" i="8"/>
  <c r="AQ6" i="8" s="1"/>
  <c r="AL6" i="8"/>
  <c r="AP6" i="8" s="1"/>
  <c r="AK274" i="8"/>
  <c r="AJ274" i="8"/>
  <c r="AI274" i="8"/>
  <c r="AG274" i="8"/>
  <c r="AF274" i="8"/>
  <c r="AE274" i="8"/>
  <c r="AD274" i="8"/>
  <c r="AC274" i="8"/>
  <c r="AB274" i="8"/>
  <c r="AH273" i="8"/>
  <c r="AA273" i="8"/>
  <c r="AH272" i="8"/>
  <c r="AA272" i="8"/>
  <c r="AH271" i="8"/>
  <c r="AA271" i="8"/>
  <c r="AK270" i="8"/>
  <c r="AJ270" i="8"/>
  <c r="AI270" i="8"/>
  <c r="AG270" i="8"/>
  <c r="AF270" i="8"/>
  <c r="AE270" i="8"/>
  <c r="AD270" i="8"/>
  <c r="AC270" i="8"/>
  <c r="AB270" i="8"/>
  <c r="AH269" i="8"/>
  <c r="AA269" i="8"/>
  <c r="AH268" i="8"/>
  <c r="AA268" i="8"/>
  <c r="AH267" i="8"/>
  <c r="AA267" i="8"/>
  <c r="AK266" i="8"/>
  <c r="AJ266" i="8"/>
  <c r="AI266" i="8"/>
  <c r="AG266" i="8"/>
  <c r="AF266" i="8"/>
  <c r="AE266" i="8"/>
  <c r="AD266" i="8"/>
  <c r="AC266" i="8"/>
  <c r="AB266" i="8"/>
  <c r="AH265" i="8"/>
  <c r="AA265" i="8"/>
  <c r="AH264" i="8"/>
  <c r="AA264" i="8"/>
  <c r="AK263" i="8"/>
  <c r="AJ263" i="8"/>
  <c r="AI263" i="8"/>
  <c r="AG263" i="8"/>
  <c r="AF263" i="8"/>
  <c r="AE263" i="8"/>
  <c r="AD263" i="8"/>
  <c r="AC263" i="8"/>
  <c r="AB263" i="8"/>
  <c r="AH262" i="8"/>
  <c r="AA262" i="8"/>
  <c r="AH261" i="8"/>
  <c r="AA261" i="8"/>
  <c r="AK260" i="8"/>
  <c r="AJ260" i="8"/>
  <c r="AI260" i="8"/>
  <c r="AG260" i="8"/>
  <c r="AF260" i="8"/>
  <c r="AE260" i="8"/>
  <c r="AD260" i="8"/>
  <c r="AC260" i="8"/>
  <c r="AB260" i="8"/>
  <c r="AH259" i="8"/>
  <c r="AA259" i="8"/>
  <c r="AH258" i="8"/>
  <c r="AA258" i="8"/>
  <c r="AK257" i="8"/>
  <c r="AJ257" i="8"/>
  <c r="AI257" i="8"/>
  <c r="AG257" i="8"/>
  <c r="AF257" i="8"/>
  <c r="AE257" i="8"/>
  <c r="AD257" i="8"/>
  <c r="AC257" i="8"/>
  <c r="AB257" i="8"/>
  <c r="AH256" i="8"/>
  <c r="AA256" i="8"/>
  <c r="AH255" i="8"/>
  <c r="AA255" i="8"/>
  <c r="AH254" i="8"/>
  <c r="AA254" i="8"/>
  <c r="AK253" i="8"/>
  <c r="AJ253" i="8"/>
  <c r="AI253" i="8"/>
  <c r="AG253" i="8"/>
  <c r="AF253" i="8"/>
  <c r="AE253" i="8"/>
  <c r="AD253" i="8"/>
  <c r="AC253" i="8"/>
  <c r="AB253" i="8"/>
  <c r="AH252" i="8"/>
  <c r="AA252" i="8"/>
  <c r="AH251" i="8"/>
  <c r="AA251" i="8"/>
  <c r="AK250" i="8"/>
  <c r="AJ250" i="8"/>
  <c r="AI250" i="8"/>
  <c r="AG250" i="8"/>
  <c r="AF250" i="8"/>
  <c r="AE250" i="8"/>
  <c r="AD250" i="8"/>
  <c r="AC250" i="8"/>
  <c r="AB250" i="8"/>
  <c r="AH249" i="8"/>
  <c r="AA249" i="8"/>
  <c r="AH248" i="8"/>
  <c r="AA248" i="8"/>
  <c r="AH247" i="8"/>
  <c r="AA247" i="8"/>
  <c r="AK246" i="8"/>
  <c r="AJ246" i="8"/>
  <c r="AI246" i="8"/>
  <c r="AG246" i="8"/>
  <c r="AF246" i="8"/>
  <c r="AE246" i="8"/>
  <c r="AD246" i="8"/>
  <c r="AC246" i="8"/>
  <c r="AB246" i="8"/>
  <c r="AH245" i="8"/>
  <c r="AA245" i="8"/>
  <c r="AH244" i="8"/>
  <c r="AA244" i="8"/>
  <c r="AH243" i="8"/>
  <c r="AA243" i="8"/>
  <c r="AK242" i="8"/>
  <c r="AJ242" i="8"/>
  <c r="AI242" i="8"/>
  <c r="AG242" i="8"/>
  <c r="AF242" i="8"/>
  <c r="AE242" i="8"/>
  <c r="AD242" i="8"/>
  <c r="AC242" i="8"/>
  <c r="AB242" i="8"/>
  <c r="AH241" i="8"/>
  <c r="AA241" i="8"/>
  <c r="AH240" i="8"/>
  <c r="AA240" i="8"/>
  <c r="AH239" i="8"/>
  <c r="AA239" i="8"/>
  <c r="AK238" i="8"/>
  <c r="AJ238" i="8"/>
  <c r="AI238" i="8"/>
  <c r="AG238" i="8"/>
  <c r="AF238" i="8"/>
  <c r="AE238" i="8"/>
  <c r="AD238" i="8"/>
  <c r="AC238" i="8"/>
  <c r="AB238" i="8"/>
  <c r="AH237" i="8"/>
  <c r="AA237" i="8"/>
  <c r="AH236" i="8"/>
  <c r="AA236" i="8"/>
  <c r="AH235" i="8"/>
  <c r="AA235" i="8"/>
  <c r="AK234" i="8"/>
  <c r="AJ234" i="8"/>
  <c r="AI234" i="8"/>
  <c r="AG234" i="8"/>
  <c r="AF234" i="8"/>
  <c r="AE234" i="8"/>
  <c r="AD234" i="8"/>
  <c r="AC234" i="8"/>
  <c r="AB234" i="8"/>
  <c r="AH233" i="8"/>
  <c r="AA233" i="8"/>
  <c r="AH232" i="8"/>
  <c r="AA232" i="8"/>
  <c r="AH231" i="8"/>
  <c r="AA231" i="8"/>
  <c r="AK230" i="8"/>
  <c r="AJ230" i="8"/>
  <c r="AI230" i="8"/>
  <c r="AG230" i="8"/>
  <c r="AF230" i="8"/>
  <c r="AE230" i="8"/>
  <c r="AD230" i="8"/>
  <c r="AC230" i="8"/>
  <c r="AB230" i="8"/>
  <c r="AH229" i="8"/>
  <c r="AA229" i="8"/>
  <c r="AH228" i="8"/>
  <c r="AA228" i="8"/>
  <c r="AH227" i="8"/>
  <c r="AA227" i="8"/>
  <c r="AH226" i="8"/>
  <c r="AA226" i="8"/>
  <c r="AH225" i="8"/>
  <c r="AA225" i="8"/>
  <c r="AH224" i="8"/>
  <c r="AA224" i="8"/>
  <c r="AK223" i="8"/>
  <c r="AJ223" i="8"/>
  <c r="AI223" i="8"/>
  <c r="AG223" i="8"/>
  <c r="AF223" i="8"/>
  <c r="AE223" i="8"/>
  <c r="AD223" i="8"/>
  <c r="AC223" i="8"/>
  <c r="AB223" i="8"/>
  <c r="AH222" i="8"/>
  <c r="AA222" i="8"/>
  <c r="AH221" i="8"/>
  <c r="AA221" i="8"/>
  <c r="AH220" i="8"/>
  <c r="AA220" i="8"/>
  <c r="AH219" i="8"/>
  <c r="AA219" i="8"/>
  <c r="AH218" i="8"/>
  <c r="AA218" i="8"/>
  <c r="AH217" i="8"/>
  <c r="AA217" i="8"/>
  <c r="AH216" i="8"/>
  <c r="AA216" i="8"/>
  <c r="AK215" i="8"/>
  <c r="AJ215" i="8"/>
  <c r="AI215" i="8"/>
  <c r="AG215" i="8"/>
  <c r="AF215" i="8"/>
  <c r="AE215" i="8"/>
  <c r="AD215" i="8"/>
  <c r="AC215" i="8"/>
  <c r="AB215" i="8"/>
  <c r="AH214" i="8"/>
  <c r="AA214" i="8"/>
  <c r="AH213" i="8"/>
  <c r="AA213" i="8"/>
  <c r="AH212" i="8"/>
  <c r="AA212" i="8"/>
  <c r="AH211" i="8"/>
  <c r="AA211" i="8"/>
  <c r="AH210" i="8"/>
  <c r="AA210" i="8"/>
  <c r="AH209" i="8"/>
  <c r="AA209" i="8"/>
  <c r="AK208" i="8"/>
  <c r="AJ208" i="8"/>
  <c r="AI208" i="8"/>
  <c r="AG208" i="8"/>
  <c r="AF208" i="8"/>
  <c r="AE208" i="8"/>
  <c r="AD208" i="8"/>
  <c r="AC208" i="8"/>
  <c r="AB208" i="8"/>
  <c r="AH207" i="8"/>
  <c r="AA207" i="8"/>
  <c r="AH206" i="8"/>
  <c r="AA206" i="8"/>
  <c r="AH205" i="8"/>
  <c r="AA205" i="8"/>
  <c r="AH204" i="8"/>
  <c r="AA204" i="8"/>
  <c r="AH203" i="8"/>
  <c r="AA203" i="8"/>
  <c r="AH202" i="8"/>
  <c r="AA202" i="8"/>
  <c r="AK201" i="8"/>
  <c r="AJ201" i="8"/>
  <c r="AI201" i="8"/>
  <c r="AG201" i="8"/>
  <c r="AF201" i="8"/>
  <c r="AE201" i="8"/>
  <c r="AD201" i="8"/>
  <c r="AC201" i="8"/>
  <c r="AB201" i="8"/>
  <c r="AH200" i="8"/>
  <c r="AA200" i="8"/>
  <c r="AH199" i="8"/>
  <c r="AA199" i="8"/>
  <c r="AH198" i="8"/>
  <c r="AA198" i="8"/>
  <c r="AH197" i="8"/>
  <c r="AA197" i="8"/>
  <c r="AK196" i="8"/>
  <c r="AJ196" i="8"/>
  <c r="AI196" i="8"/>
  <c r="AG196" i="8"/>
  <c r="AF196" i="8"/>
  <c r="AE196" i="8"/>
  <c r="AD196" i="8"/>
  <c r="AC196" i="8"/>
  <c r="AB196" i="8"/>
  <c r="AH195" i="8"/>
  <c r="AA195" i="8"/>
  <c r="AH194" i="8"/>
  <c r="AA194" i="8"/>
  <c r="AH193" i="8"/>
  <c r="AA193" i="8"/>
  <c r="AK192" i="8"/>
  <c r="AJ192" i="8"/>
  <c r="AI192" i="8"/>
  <c r="AG192" i="8"/>
  <c r="AF192" i="8"/>
  <c r="AE192" i="8"/>
  <c r="AD192" i="8"/>
  <c r="AC192" i="8"/>
  <c r="AB192" i="8"/>
  <c r="AH191" i="8"/>
  <c r="AA191" i="8"/>
  <c r="AH190" i="8"/>
  <c r="AA190" i="8"/>
  <c r="AH189" i="8"/>
  <c r="AA189" i="8"/>
  <c r="AH188" i="8"/>
  <c r="AA188" i="8"/>
  <c r="AH187" i="8"/>
  <c r="AA187" i="8"/>
  <c r="AH186" i="8"/>
  <c r="AA186" i="8"/>
  <c r="AH185" i="8"/>
  <c r="AA185" i="8"/>
  <c r="AH184" i="8"/>
  <c r="AA184" i="8"/>
  <c r="AK183" i="8"/>
  <c r="AJ183" i="8"/>
  <c r="AI183" i="8"/>
  <c r="AG183" i="8"/>
  <c r="AF183" i="8"/>
  <c r="AE183" i="8"/>
  <c r="AD183" i="8"/>
  <c r="AC183" i="8"/>
  <c r="AB183" i="8"/>
  <c r="AH182" i="8"/>
  <c r="AA182" i="8"/>
  <c r="AH181" i="8"/>
  <c r="AA181" i="8"/>
  <c r="AH180" i="8"/>
  <c r="AA180" i="8"/>
  <c r="AH179" i="8"/>
  <c r="AA179" i="8"/>
  <c r="AH178" i="8"/>
  <c r="AA178" i="8"/>
  <c r="AH177" i="8"/>
  <c r="AA177" i="8"/>
  <c r="AH176" i="8"/>
  <c r="AA176" i="8"/>
  <c r="AH175" i="8"/>
  <c r="AA175" i="8"/>
  <c r="AH174" i="8"/>
  <c r="AA174" i="8"/>
  <c r="AH173" i="8"/>
  <c r="AA173" i="8"/>
  <c r="AK172" i="8"/>
  <c r="AJ172" i="8"/>
  <c r="AI172" i="8"/>
  <c r="AG172" i="8"/>
  <c r="AF172" i="8"/>
  <c r="AE172" i="8"/>
  <c r="AD172" i="8"/>
  <c r="AC172" i="8"/>
  <c r="AB172" i="8"/>
  <c r="AH171" i="8"/>
  <c r="AA171" i="8"/>
  <c r="AH170" i="8"/>
  <c r="AA170" i="8"/>
  <c r="AH169" i="8"/>
  <c r="AA169" i="8"/>
  <c r="AH168" i="8"/>
  <c r="AA168" i="8"/>
  <c r="AH167" i="8"/>
  <c r="AA167" i="8"/>
  <c r="AH166" i="8"/>
  <c r="AA166" i="8"/>
  <c r="AH165" i="8"/>
  <c r="AA165" i="8"/>
  <c r="AH164" i="8"/>
  <c r="AA164" i="8"/>
  <c r="AH163" i="8"/>
  <c r="AA163" i="8"/>
  <c r="AH162" i="8"/>
  <c r="AA162" i="8"/>
  <c r="AK161" i="8"/>
  <c r="AJ161" i="8"/>
  <c r="AI161" i="8"/>
  <c r="AG161" i="8"/>
  <c r="AF161" i="8"/>
  <c r="AE161" i="8"/>
  <c r="AD161" i="8"/>
  <c r="AC161" i="8"/>
  <c r="AB161" i="8"/>
  <c r="AH160" i="8"/>
  <c r="AA160" i="8"/>
  <c r="AH159" i="8"/>
  <c r="AA159" i="8"/>
  <c r="AH158" i="8"/>
  <c r="AA158" i="8"/>
  <c r="AH157" i="8"/>
  <c r="AA157" i="8"/>
  <c r="AK156" i="8"/>
  <c r="AJ156" i="8"/>
  <c r="AI156" i="8"/>
  <c r="AG156" i="8"/>
  <c r="AF156" i="8"/>
  <c r="AE156" i="8"/>
  <c r="AD156" i="8"/>
  <c r="AC156" i="8"/>
  <c r="AB156" i="8"/>
  <c r="AH155" i="8"/>
  <c r="AA155" i="8"/>
  <c r="AH154" i="8"/>
  <c r="AA154" i="8"/>
  <c r="AH153" i="8"/>
  <c r="AA153" i="8"/>
  <c r="AH152" i="8"/>
  <c r="AA152" i="8"/>
  <c r="AH151" i="8"/>
  <c r="AA151" i="8"/>
  <c r="AH150" i="8"/>
  <c r="AA150" i="8"/>
  <c r="AK149" i="8"/>
  <c r="AJ149" i="8"/>
  <c r="AI149" i="8"/>
  <c r="AG149" i="8"/>
  <c r="AF149" i="8"/>
  <c r="AE149" i="8"/>
  <c r="AD149" i="8"/>
  <c r="AC149" i="8"/>
  <c r="AB149" i="8"/>
  <c r="AH148" i="8"/>
  <c r="AA148" i="8"/>
  <c r="AH147" i="8"/>
  <c r="AA147" i="8"/>
  <c r="AH146" i="8"/>
  <c r="AA146" i="8"/>
  <c r="AH145" i="8"/>
  <c r="AA145" i="8"/>
  <c r="AH144" i="8"/>
  <c r="AA144" i="8"/>
  <c r="AK143" i="8"/>
  <c r="AJ143" i="8"/>
  <c r="AI143" i="8"/>
  <c r="AG143" i="8"/>
  <c r="AF143" i="8"/>
  <c r="AE143" i="8"/>
  <c r="AD143" i="8"/>
  <c r="AC143" i="8"/>
  <c r="AB143" i="8"/>
  <c r="AH142" i="8"/>
  <c r="AA142" i="8"/>
  <c r="AH141" i="8"/>
  <c r="AA141" i="8"/>
  <c r="AH140" i="8"/>
  <c r="AA140" i="8"/>
  <c r="AH139" i="8"/>
  <c r="AA139" i="8"/>
  <c r="AH138" i="8"/>
  <c r="AA138" i="8"/>
  <c r="AK137" i="8"/>
  <c r="AJ137" i="8"/>
  <c r="AI137" i="8"/>
  <c r="AG137" i="8"/>
  <c r="AF137" i="8"/>
  <c r="AE137" i="8"/>
  <c r="AD137" i="8"/>
  <c r="AC137" i="8"/>
  <c r="AB137" i="8"/>
  <c r="AH136" i="8"/>
  <c r="AA136" i="8"/>
  <c r="AH135" i="8"/>
  <c r="AA135" i="8"/>
  <c r="AK134" i="8"/>
  <c r="AJ134" i="8"/>
  <c r="AI134" i="8"/>
  <c r="AG134" i="8"/>
  <c r="AF134" i="8"/>
  <c r="AE134" i="8"/>
  <c r="AD134" i="8"/>
  <c r="AC134" i="8"/>
  <c r="AB134" i="8"/>
  <c r="AH133" i="8"/>
  <c r="AA133" i="8"/>
  <c r="AH132" i="8"/>
  <c r="AA132" i="8"/>
  <c r="AH131" i="8"/>
  <c r="AA131" i="8"/>
  <c r="AK130" i="8"/>
  <c r="AJ130" i="8"/>
  <c r="AI130" i="8"/>
  <c r="AG130" i="8"/>
  <c r="AF130" i="8"/>
  <c r="AE130" i="8"/>
  <c r="AD130" i="8"/>
  <c r="AC130" i="8"/>
  <c r="AB130" i="8"/>
  <c r="AH129" i="8"/>
  <c r="AA129" i="8"/>
  <c r="AH128" i="8"/>
  <c r="AA128" i="8"/>
  <c r="AK127" i="8"/>
  <c r="AJ127" i="8"/>
  <c r="AI127" i="8"/>
  <c r="AG127" i="8"/>
  <c r="AF127" i="8"/>
  <c r="AE127" i="8"/>
  <c r="AD127" i="8"/>
  <c r="AC127" i="8"/>
  <c r="AB127" i="8"/>
  <c r="AH126" i="8"/>
  <c r="AA126" i="8"/>
  <c r="AH125" i="8"/>
  <c r="AA125" i="8"/>
  <c r="AK124" i="8"/>
  <c r="AJ124" i="8"/>
  <c r="AI124" i="8"/>
  <c r="AG124" i="8"/>
  <c r="AF124" i="8"/>
  <c r="AE124" i="8"/>
  <c r="AD124" i="8"/>
  <c r="AC124" i="8"/>
  <c r="AB124" i="8"/>
  <c r="AH123" i="8"/>
  <c r="AA123" i="8"/>
  <c r="AH122" i="8"/>
  <c r="AA122" i="8"/>
  <c r="AH121" i="8"/>
  <c r="AA121" i="8"/>
  <c r="AH120" i="8"/>
  <c r="AA120" i="8"/>
  <c r="AK119" i="8"/>
  <c r="AJ119" i="8"/>
  <c r="AI119" i="8"/>
  <c r="AG119" i="8"/>
  <c r="AF119" i="8"/>
  <c r="AE119" i="8"/>
  <c r="AD119" i="8"/>
  <c r="AC119" i="8"/>
  <c r="AB119" i="8"/>
  <c r="AH118" i="8"/>
  <c r="AA118" i="8"/>
  <c r="AH117" i="8"/>
  <c r="AA117" i="8"/>
  <c r="AH116" i="8"/>
  <c r="AA116" i="8"/>
  <c r="AH115" i="8"/>
  <c r="AA115" i="8"/>
  <c r="AK114" i="8"/>
  <c r="AJ114" i="8"/>
  <c r="AI114" i="8"/>
  <c r="AG114" i="8"/>
  <c r="AF114" i="8"/>
  <c r="AE114" i="8"/>
  <c r="AD114" i="8"/>
  <c r="AC114" i="8"/>
  <c r="AB114" i="8"/>
  <c r="AH113" i="8"/>
  <c r="AA113" i="8"/>
  <c r="AH112" i="8"/>
  <c r="AA112" i="8"/>
  <c r="AH111" i="8"/>
  <c r="AA111" i="8"/>
  <c r="AH110" i="8"/>
  <c r="AA110" i="8"/>
  <c r="AH109" i="8"/>
  <c r="AA109" i="8"/>
  <c r="AH108" i="8"/>
  <c r="AA108" i="8"/>
  <c r="AH107" i="8"/>
  <c r="AA107" i="8"/>
  <c r="AK106" i="8"/>
  <c r="AJ106" i="8"/>
  <c r="AI106" i="8"/>
  <c r="AG106" i="8"/>
  <c r="AF106" i="8"/>
  <c r="AE106" i="8"/>
  <c r="AD106" i="8"/>
  <c r="AC106" i="8"/>
  <c r="AB106" i="8"/>
  <c r="AH105" i="8"/>
  <c r="AA105" i="8"/>
  <c r="AH104" i="8"/>
  <c r="AA104" i="8"/>
  <c r="AH103" i="8"/>
  <c r="AA103" i="8"/>
  <c r="AH102" i="8"/>
  <c r="AA102" i="8"/>
  <c r="AK101" i="8"/>
  <c r="AJ101" i="8"/>
  <c r="AI101" i="8"/>
  <c r="AG101" i="8"/>
  <c r="AF101" i="8"/>
  <c r="AE101" i="8"/>
  <c r="AD101" i="8"/>
  <c r="AC101" i="8"/>
  <c r="AB101" i="8"/>
  <c r="AH100" i="8"/>
  <c r="AA100" i="8"/>
  <c r="AH99" i="8"/>
  <c r="AA99" i="8"/>
  <c r="AH98" i="8"/>
  <c r="AA98" i="8"/>
  <c r="AH97" i="8"/>
  <c r="AA97" i="8"/>
  <c r="AK96" i="8"/>
  <c r="AJ96" i="8"/>
  <c r="AI96" i="8"/>
  <c r="AG96" i="8"/>
  <c r="AF96" i="8"/>
  <c r="AE96" i="8"/>
  <c r="AD96" i="8"/>
  <c r="AC96" i="8"/>
  <c r="AB96" i="8"/>
  <c r="AH95" i="8"/>
  <c r="AA95" i="8"/>
  <c r="AH94" i="8"/>
  <c r="AA94" i="8"/>
  <c r="AH93" i="8"/>
  <c r="AA93" i="8"/>
  <c r="AK92" i="8"/>
  <c r="AJ92" i="8"/>
  <c r="AI92" i="8"/>
  <c r="AG92" i="8"/>
  <c r="AF92" i="8"/>
  <c r="AE92" i="8"/>
  <c r="AD92" i="8"/>
  <c r="AC92" i="8"/>
  <c r="AB92" i="8"/>
  <c r="AH91" i="8"/>
  <c r="AA91" i="8"/>
  <c r="AH90" i="8"/>
  <c r="AA90" i="8"/>
  <c r="AH89" i="8"/>
  <c r="AA89" i="8"/>
  <c r="AH88" i="8"/>
  <c r="AA88" i="8"/>
  <c r="AK87" i="8"/>
  <c r="AJ87" i="8"/>
  <c r="AI87" i="8"/>
  <c r="AG87" i="8"/>
  <c r="AF87" i="8"/>
  <c r="AE87" i="8"/>
  <c r="AD87" i="8"/>
  <c r="AC87" i="8"/>
  <c r="AB87" i="8"/>
  <c r="AH86" i="8"/>
  <c r="AA86" i="8"/>
  <c r="AH85" i="8"/>
  <c r="AA85" i="8"/>
  <c r="AH84" i="8"/>
  <c r="AA84" i="8"/>
  <c r="AH83" i="8"/>
  <c r="AA83" i="8"/>
  <c r="AK82" i="8"/>
  <c r="AJ82" i="8"/>
  <c r="AI82" i="8"/>
  <c r="AG82" i="8"/>
  <c r="AF82" i="8"/>
  <c r="AE82" i="8"/>
  <c r="AD82" i="8"/>
  <c r="AC82" i="8"/>
  <c r="AB82" i="8"/>
  <c r="AH81" i="8"/>
  <c r="AA81" i="8"/>
  <c r="AH80" i="8"/>
  <c r="AA80" i="8"/>
  <c r="AH79" i="8"/>
  <c r="AA79" i="8"/>
  <c r="AK78" i="8"/>
  <c r="AJ78" i="8"/>
  <c r="AI78" i="8"/>
  <c r="AG78" i="8"/>
  <c r="AF78" i="8"/>
  <c r="AE78" i="8"/>
  <c r="AD78" i="8"/>
  <c r="AC78" i="8"/>
  <c r="AB78" i="8"/>
  <c r="AH77" i="8"/>
  <c r="AA77" i="8"/>
  <c r="AH76" i="8"/>
  <c r="AA76" i="8"/>
  <c r="AH75" i="8"/>
  <c r="AA75" i="8"/>
  <c r="AH74" i="8"/>
  <c r="AA74" i="8"/>
  <c r="AK73" i="8"/>
  <c r="AJ73" i="8"/>
  <c r="AI73" i="8"/>
  <c r="AG73" i="8"/>
  <c r="AF73" i="8"/>
  <c r="AE73" i="8"/>
  <c r="AD73" i="8"/>
  <c r="AC73" i="8"/>
  <c r="AB73" i="8"/>
  <c r="AH72" i="8"/>
  <c r="AA72" i="8"/>
  <c r="AH71" i="8"/>
  <c r="AA71" i="8"/>
  <c r="AH70" i="8"/>
  <c r="AA70" i="8"/>
  <c r="AH69" i="8"/>
  <c r="AA69" i="8"/>
  <c r="AK68" i="8"/>
  <c r="AJ68" i="8"/>
  <c r="AI68" i="8"/>
  <c r="AG68" i="8"/>
  <c r="AF68" i="8"/>
  <c r="AE68" i="8"/>
  <c r="AD68" i="8"/>
  <c r="AC68" i="8"/>
  <c r="AB68" i="8"/>
  <c r="AH67" i="8"/>
  <c r="AA67" i="8"/>
  <c r="AH66" i="8"/>
  <c r="AA66" i="8"/>
  <c r="AK65" i="8"/>
  <c r="AJ65" i="8"/>
  <c r="AI65" i="8"/>
  <c r="AG65" i="8"/>
  <c r="AF65" i="8"/>
  <c r="AE65" i="8"/>
  <c r="AD65" i="8"/>
  <c r="AC65" i="8"/>
  <c r="AB65" i="8"/>
  <c r="AH64" i="8"/>
  <c r="AA64" i="8"/>
  <c r="AH63" i="8"/>
  <c r="AA63" i="8"/>
  <c r="AH62" i="8"/>
  <c r="AA62" i="8"/>
  <c r="AK61" i="8"/>
  <c r="AJ61" i="8"/>
  <c r="AI61" i="8"/>
  <c r="AG61" i="8"/>
  <c r="AF61" i="8"/>
  <c r="AE61" i="8"/>
  <c r="AD61" i="8"/>
  <c r="AC61" i="8"/>
  <c r="AB61" i="8"/>
  <c r="AH60" i="8"/>
  <c r="AA60" i="8"/>
  <c r="AH59" i="8"/>
  <c r="AA59" i="8"/>
  <c r="AK58" i="8"/>
  <c r="AJ58" i="8"/>
  <c r="AI58" i="8"/>
  <c r="AG58" i="8"/>
  <c r="AF58" i="8"/>
  <c r="AE58" i="8"/>
  <c r="AD58" i="8"/>
  <c r="AC58" i="8"/>
  <c r="AB58" i="8"/>
  <c r="AH57" i="8"/>
  <c r="AA57" i="8"/>
  <c r="AH56" i="8"/>
  <c r="AA56" i="8"/>
  <c r="AH55" i="8"/>
  <c r="AA55" i="8"/>
  <c r="AH54" i="8"/>
  <c r="AA54" i="8"/>
  <c r="AK53" i="8"/>
  <c r="AJ53" i="8"/>
  <c r="AI53" i="8"/>
  <c r="AG53" i="8"/>
  <c r="AF53" i="8"/>
  <c r="AE53" i="8"/>
  <c r="AD53" i="8"/>
  <c r="AC53" i="8"/>
  <c r="AB53" i="8"/>
  <c r="AH52" i="8"/>
  <c r="AA52" i="8"/>
  <c r="AH51" i="8"/>
  <c r="AA51" i="8"/>
  <c r="AK50" i="8"/>
  <c r="AJ50" i="8"/>
  <c r="AI50" i="8"/>
  <c r="AG50" i="8"/>
  <c r="AF50" i="8"/>
  <c r="AE50" i="8"/>
  <c r="AD50" i="8"/>
  <c r="AC50" i="8"/>
  <c r="AB50" i="8"/>
  <c r="AH49" i="8"/>
  <c r="AA49" i="8"/>
  <c r="AH48" i="8"/>
  <c r="AA48" i="8"/>
  <c r="AH47" i="8"/>
  <c r="AA47" i="8"/>
  <c r="AK46" i="8"/>
  <c r="AJ46" i="8"/>
  <c r="AI46" i="8"/>
  <c r="AG46" i="8"/>
  <c r="AF46" i="8"/>
  <c r="AE46" i="8"/>
  <c r="AD46" i="8"/>
  <c r="AC46" i="8"/>
  <c r="AB46" i="8"/>
  <c r="AH45" i="8"/>
  <c r="AA45" i="8"/>
  <c r="AH44" i="8"/>
  <c r="AA44" i="8"/>
  <c r="AK43" i="8"/>
  <c r="AJ43" i="8"/>
  <c r="AI43" i="8"/>
  <c r="AG43" i="8"/>
  <c r="AF43" i="8"/>
  <c r="AE43" i="8"/>
  <c r="AD43" i="8"/>
  <c r="AC43" i="8"/>
  <c r="AB43" i="8"/>
  <c r="AH42" i="8"/>
  <c r="AA42" i="8"/>
  <c r="AH41" i="8"/>
  <c r="AA41" i="8"/>
  <c r="AK40" i="8"/>
  <c r="AJ40" i="8"/>
  <c r="AI40" i="8"/>
  <c r="AG40" i="8"/>
  <c r="AF40" i="8"/>
  <c r="AE40" i="8"/>
  <c r="AD40" i="8"/>
  <c r="AC40" i="8"/>
  <c r="AB40" i="8"/>
  <c r="AH39" i="8"/>
  <c r="AA39" i="8"/>
  <c r="AH38" i="8"/>
  <c r="AA38" i="8"/>
  <c r="AH37" i="8"/>
  <c r="AA37" i="8"/>
  <c r="AK36" i="8"/>
  <c r="AJ36" i="8"/>
  <c r="AI36" i="8"/>
  <c r="AG36" i="8"/>
  <c r="AF36" i="8"/>
  <c r="AE36" i="8"/>
  <c r="AD36" i="8"/>
  <c r="AC36" i="8"/>
  <c r="AB36" i="8"/>
  <c r="AH35" i="8"/>
  <c r="AA35" i="8"/>
  <c r="AH34" i="8"/>
  <c r="AA34" i="8"/>
  <c r="AK33" i="8"/>
  <c r="AJ33" i="8"/>
  <c r="AI33" i="8"/>
  <c r="AG33" i="8"/>
  <c r="AF33" i="8"/>
  <c r="AE33" i="8"/>
  <c r="AD33" i="8"/>
  <c r="AC33" i="8"/>
  <c r="AB33" i="8"/>
  <c r="AH32" i="8"/>
  <c r="AA32" i="8"/>
  <c r="AH31" i="8"/>
  <c r="AA31" i="8"/>
  <c r="AH30" i="8"/>
  <c r="AA30" i="8"/>
  <c r="AK29" i="8"/>
  <c r="AJ29" i="8"/>
  <c r="AI29" i="8"/>
  <c r="AG29" i="8"/>
  <c r="AF29" i="8"/>
  <c r="AE29" i="8"/>
  <c r="AD29" i="8"/>
  <c r="AC29" i="8"/>
  <c r="AB29" i="8"/>
  <c r="AH28" i="8"/>
  <c r="AA28" i="8"/>
  <c r="AH27" i="8"/>
  <c r="AA27" i="8"/>
  <c r="AH26" i="8"/>
  <c r="AA26" i="8"/>
  <c r="AK25" i="8"/>
  <c r="AJ25" i="8"/>
  <c r="AI25" i="8"/>
  <c r="AG25" i="8"/>
  <c r="AF25" i="8"/>
  <c r="AE25" i="8"/>
  <c r="AD25" i="8"/>
  <c r="AC25" i="8"/>
  <c r="AB25" i="8"/>
  <c r="AH24" i="8"/>
  <c r="AA24" i="8"/>
  <c r="AH23" i="8"/>
  <c r="AA23" i="8"/>
  <c r="AK22" i="8"/>
  <c r="AJ22" i="8"/>
  <c r="AI22" i="8"/>
  <c r="AG22" i="8"/>
  <c r="AF22" i="8"/>
  <c r="AE22" i="8"/>
  <c r="AD22" i="8"/>
  <c r="AC22" i="8"/>
  <c r="AB22" i="8"/>
  <c r="AH21" i="8"/>
  <c r="AA21" i="8"/>
  <c r="AH20" i="8"/>
  <c r="AA20" i="8"/>
  <c r="AK19" i="8"/>
  <c r="AJ19" i="8"/>
  <c r="AI19" i="8"/>
  <c r="AG19" i="8"/>
  <c r="AF19" i="8"/>
  <c r="AE19" i="8"/>
  <c r="AD19" i="8"/>
  <c r="AC19" i="8"/>
  <c r="AB19" i="8"/>
  <c r="AH18" i="8"/>
  <c r="AA18" i="8"/>
  <c r="AH17" i="8"/>
  <c r="AA17" i="8"/>
  <c r="AK16" i="8"/>
  <c r="AJ16" i="8"/>
  <c r="AI16" i="8"/>
  <c r="AG16" i="8"/>
  <c r="AF16" i="8"/>
  <c r="AE16" i="8"/>
  <c r="AD16" i="8"/>
  <c r="AC16" i="8"/>
  <c r="AB16" i="8"/>
  <c r="AH15" i="8"/>
  <c r="AA15" i="8"/>
  <c r="AH14" i="8"/>
  <c r="AA14" i="8"/>
  <c r="AK13" i="8"/>
  <c r="AJ13" i="8"/>
  <c r="AI13" i="8"/>
  <c r="AG13" i="8"/>
  <c r="AF13" i="8"/>
  <c r="AE13" i="8"/>
  <c r="AD13" i="8"/>
  <c r="AC13" i="8"/>
  <c r="AB13" i="8"/>
  <c r="AH12" i="8"/>
  <c r="AA12" i="8"/>
  <c r="AH11" i="8"/>
  <c r="AA11" i="8"/>
  <c r="AH10" i="8"/>
  <c r="AA10" i="8"/>
  <c r="AK9" i="8"/>
  <c r="AJ9" i="8"/>
  <c r="AI9" i="8"/>
  <c r="AG9" i="8"/>
  <c r="AF9" i="8"/>
  <c r="AE9" i="8"/>
  <c r="AD9" i="8"/>
  <c r="AC9" i="8"/>
  <c r="AB9" i="8"/>
  <c r="AH8" i="8"/>
  <c r="AA8" i="8"/>
  <c r="AH7" i="8"/>
  <c r="AA7" i="8"/>
  <c r="AH6" i="8"/>
  <c r="AA6" i="8"/>
  <c r="AM274" i="10"/>
  <c r="AL274" i="10"/>
  <c r="AK274" i="10"/>
  <c r="AJ274" i="10"/>
  <c r="AF274" i="10"/>
  <c r="AE274" i="10"/>
  <c r="AD274" i="10"/>
  <c r="Y274" i="10"/>
  <c r="T274" i="10"/>
  <c r="S274" i="10"/>
  <c r="R274" i="10"/>
  <c r="Q274" i="10"/>
  <c r="AM270" i="10"/>
  <c r="AL270" i="10"/>
  <c r="AK270" i="10"/>
  <c r="AJ270" i="10"/>
  <c r="AF270" i="10"/>
  <c r="AE270" i="10"/>
  <c r="AD270" i="10"/>
  <c r="Y270" i="10"/>
  <c r="T270" i="10"/>
  <c r="S270" i="10"/>
  <c r="R270" i="10"/>
  <c r="Q270" i="10"/>
  <c r="AM266" i="10"/>
  <c r="AL266" i="10"/>
  <c r="AK266" i="10"/>
  <c r="AJ266" i="10"/>
  <c r="AF266" i="10"/>
  <c r="AE266" i="10"/>
  <c r="AD266" i="10"/>
  <c r="Y266" i="10"/>
  <c r="T266" i="10"/>
  <c r="S266" i="10"/>
  <c r="R266" i="10"/>
  <c r="Q266" i="10"/>
  <c r="AM263" i="10"/>
  <c r="AL263" i="10"/>
  <c r="AK263" i="10"/>
  <c r="AJ263" i="10"/>
  <c r="AF263" i="10"/>
  <c r="AE263" i="10"/>
  <c r="AD263" i="10"/>
  <c r="Y263" i="10"/>
  <c r="T263" i="10"/>
  <c r="S263" i="10"/>
  <c r="R263" i="10"/>
  <c r="Q263" i="10"/>
  <c r="AM260" i="10"/>
  <c r="AL260" i="10"/>
  <c r="AK260" i="10"/>
  <c r="AJ260" i="10"/>
  <c r="AF260" i="10"/>
  <c r="AE260" i="10"/>
  <c r="AD260" i="10"/>
  <c r="Y260" i="10"/>
  <c r="T260" i="10"/>
  <c r="S260" i="10"/>
  <c r="R260" i="10"/>
  <c r="Q260" i="10"/>
  <c r="AM257" i="10"/>
  <c r="AL257" i="10"/>
  <c r="AK257" i="10"/>
  <c r="AJ257" i="10"/>
  <c r="AF257" i="10"/>
  <c r="AE257" i="10"/>
  <c r="AD257" i="10"/>
  <c r="Y257" i="10"/>
  <c r="T257" i="10"/>
  <c r="S257" i="10"/>
  <c r="R257" i="10"/>
  <c r="Q257" i="10"/>
  <c r="AM253" i="10"/>
  <c r="AL253" i="10"/>
  <c r="AK253" i="10"/>
  <c r="AJ253" i="10"/>
  <c r="AF253" i="10"/>
  <c r="AE253" i="10"/>
  <c r="AD253" i="10"/>
  <c r="Y253" i="10"/>
  <c r="T253" i="10"/>
  <c r="S253" i="10"/>
  <c r="R253" i="10"/>
  <c r="Q253" i="10"/>
  <c r="AM250" i="10"/>
  <c r="AL250" i="10"/>
  <c r="AK250" i="10"/>
  <c r="AJ250" i="10"/>
  <c r="AF250" i="10"/>
  <c r="AE250" i="10"/>
  <c r="AD250" i="10"/>
  <c r="Y250" i="10"/>
  <c r="T250" i="10"/>
  <c r="S250" i="10"/>
  <c r="R250" i="10"/>
  <c r="Q250" i="10"/>
  <c r="AM246" i="10"/>
  <c r="AL246" i="10"/>
  <c r="AK246" i="10"/>
  <c r="AJ246" i="10"/>
  <c r="AF246" i="10"/>
  <c r="AE246" i="10"/>
  <c r="AD246" i="10"/>
  <c r="Y246" i="10"/>
  <c r="T246" i="10"/>
  <c r="S246" i="10"/>
  <c r="R246" i="10"/>
  <c r="Q246" i="10"/>
  <c r="AM242" i="10"/>
  <c r="AL242" i="10"/>
  <c r="AK242" i="10"/>
  <c r="AJ242" i="10"/>
  <c r="AF242" i="10"/>
  <c r="AE242" i="10"/>
  <c r="AD242" i="10"/>
  <c r="Y242" i="10"/>
  <c r="T242" i="10"/>
  <c r="S242" i="10"/>
  <c r="R242" i="10"/>
  <c r="Q242" i="10"/>
  <c r="AM238" i="10"/>
  <c r="AL238" i="10"/>
  <c r="AK238" i="10"/>
  <c r="AJ238" i="10"/>
  <c r="AF238" i="10"/>
  <c r="AE238" i="10"/>
  <c r="AD238" i="10"/>
  <c r="Y238" i="10"/>
  <c r="T238" i="10"/>
  <c r="S238" i="10"/>
  <c r="R238" i="10"/>
  <c r="Q238" i="10"/>
  <c r="AM234" i="10"/>
  <c r="AL234" i="10"/>
  <c r="AK234" i="10"/>
  <c r="AJ234" i="10"/>
  <c r="AF234" i="10"/>
  <c r="AE234" i="10"/>
  <c r="AD234" i="10"/>
  <c r="Y234" i="10"/>
  <c r="T234" i="10"/>
  <c r="S234" i="10"/>
  <c r="R234" i="10"/>
  <c r="Q234" i="10"/>
  <c r="AM230" i="10"/>
  <c r="AL230" i="10"/>
  <c r="AK230" i="10"/>
  <c r="AJ230" i="10"/>
  <c r="AF230" i="10"/>
  <c r="AE230" i="10"/>
  <c r="AD230" i="10"/>
  <c r="Y230" i="10"/>
  <c r="T230" i="10"/>
  <c r="S230" i="10"/>
  <c r="R230" i="10"/>
  <c r="Q230" i="10"/>
  <c r="AM223" i="10"/>
  <c r="AL223" i="10"/>
  <c r="AK223" i="10"/>
  <c r="AJ223" i="10"/>
  <c r="AF223" i="10"/>
  <c r="AE223" i="10"/>
  <c r="AD223" i="10"/>
  <c r="Y223" i="10"/>
  <c r="T223" i="10"/>
  <c r="S223" i="10"/>
  <c r="R223" i="10"/>
  <c r="Q223" i="10"/>
  <c r="AM215" i="10"/>
  <c r="AL215" i="10"/>
  <c r="AK215" i="10"/>
  <c r="AJ215" i="10"/>
  <c r="AF215" i="10"/>
  <c r="AE215" i="10"/>
  <c r="AD215" i="10"/>
  <c r="Y215" i="10"/>
  <c r="T215" i="10"/>
  <c r="S215" i="10"/>
  <c r="R215" i="10"/>
  <c r="Q215" i="10"/>
  <c r="AM208" i="10"/>
  <c r="AL208" i="10"/>
  <c r="AK208" i="10"/>
  <c r="AJ208" i="10"/>
  <c r="AF208" i="10"/>
  <c r="AE208" i="10"/>
  <c r="AD208" i="10"/>
  <c r="Y208" i="10"/>
  <c r="T208" i="10"/>
  <c r="S208" i="10"/>
  <c r="R208" i="10"/>
  <c r="Q208" i="10"/>
  <c r="AM201" i="10"/>
  <c r="AL201" i="10"/>
  <c r="AK201" i="10"/>
  <c r="AJ201" i="10"/>
  <c r="AF201" i="10"/>
  <c r="AE201" i="10"/>
  <c r="AD201" i="10"/>
  <c r="Y201" i="10"/>
  <c r="T201" i="10"/>
  <c r="S201" i="10"/>
  <c r="R201" i="10"/>
  <c r="Q201" i="10"/>
  <c r="AM196" i="10"/>
  <c r="AL196" i="10"/>
  <c r="AK196" i="10"/>
  <c r="AJ196" i="10"/>
  <c r="AF196" i="10"/>
  <c r="AE196" i="10"/>
  <c r="AD196" i="10"/>
  <c r="Y196" i="10"/>
  <c r="T196" i="10"/>
  <c r="S196" i="10"/>
  <c r="R196" i="10"/>
  <c r="Q196" i="10"/>
  <c r="AM192" i="10"/>
  <c r="AL192" i="10"/>
  <c r="AK192" i="10"/>
  <c r="AJ192" i="10"/>
  <c r="AF192" i="10"/>
  <c r="AE192" i="10"/>
  <c r="AD192" i="10"/>
  <c r="Y192" i="10"/>
  <c r="T192" i="10"/>
  <c r="S192" i="10"/>
  <c r="R192" i="10"/>
  <c r="Q192" i="10"/>
  <c r="AM183" i="10"/>
  <c r="AL183" i="10"/>
  <c r="AK183" i="10"/>
  <c r="AJ183" i="10"/>
  <c r="AF183" i="10"/>
  <c r="AE183" i="10"/>
  <c r="AD183" i="10"/>
  <c r="Y183" i="10"/>
  <c r="T183" i="10"/>
  <c r="S183" i="10"/>
  <c r="R183" i="10"/>
  <c r="Q183" i="10"/>
  <c r="AM172" i="10"/>
  <c r="AL172" i="10"/>
  <c r="AK172" i="10"/>
  <c r="AJ172" i="10"/>
  <c r="AF172" i="10"/>
  <c r="AE172" i="10"/>
  <c r="AD172" i="10"/>
  <c r="Y172" i="10"/>
  <c r="T172" i="10"/>
  <c r="S172" i="10"/>
  <c r="R172" i="10"/>
  <c r="Q172" i="10"/>
  <c r="AM161" i="10"/>
  <c r="AL161" i="10"/>
  <c r="AK161" i="10"/>
  <c r="AJ161" i="10"/>
  <c r="AF161" i="10"/>
  <c r="AE161" i="10"/>
  <c r="AD161" i="10"/>
  <c r="Y161" i="10"/>
  <c r="T161" i="10"/>
  <c r="S161" i="10"/>
  <c r="R161" i="10"/>
  <c r="Q161" i="10"/>
  <c r="AM156" i="10"/>
  <c r="AL156" i="10"/>
  <c r="AK156" i="10"/>
  <c r="AJ156" i="10"/>
  <c r="AF156" i="10"/>
  <c r="AE156" i="10"/>
  <c r="AD156" i="10"/>
  <c r="Y156" i="10"/>
  <c r="T156" i="10"/>
  <c r="S156" i="10"/>
  <c r="R156" i="10"/>
  <c r="Q156" i="10"/>
  <c r="AM149" i="10"/>
  <c r="AL149" i="10"/>
  <c r="AK149" i="10"/>
  <c r="AJ149" i="10"/>
  <c r="AF149" i="10"/>
  <c r="AE149" i="10"/>
  <c r="AD149" i="10"/>
  <c r="Y149" i="10"/>
  <c r="T149" i="10"/>
  <c r="S149" i="10"/>
  <c r="R149" i="10"/>
  <c r="Q149" i="10"/>
  <c r="AM143" i="10"/>
  <c r="AL143" i="10"/>
  <c r="AK143" i="10"/>
  <c r="AJ143" i="10"/>
  <c r="AF143" i="10"/>
  <c r="AE143" i="10"/>
  <c r="AD143" i="10"/>
  <c r="Y143" i="10"/>
  <c r="T143" i="10"/>
  <c r="S143" i="10"/>
  <c r="R143" i="10"/>
  <c r="Q143" i="10"/>
  <c r="AM137" i="10"/>
  <c r="AL137" i="10"/>
  <c r="AK137" i="10"/>
  <c r="AJ137" i="10"/>
  <c r="AF137" i="10"/>
  <c r="AE137" i="10"/>
  <c r="AD137" i="10"/>
  <c r="Y137" i="10"/>
  <c r="T137" i="10"/>
  <c r="S137" i="10"/>
  <c r="R137" i="10"/>
  <c r="Q137" i="10"/>
  <c r="AM134" i="10"/>
  <c r="AL134" i="10"/>
  <c r="AK134" i="10"/>
  <c r="AJ134" i="10"/>
  <c r="AF134" i="10"/>
  <c r="AE134" i="10"/>
  <c r="AD134" i="10"/>
  <c r="Y134" i="10"/>
  <c r="T134" i="10"/>
  <c r="S134" i="10"/>
  <c r="R134" i="10"/>
  <c r="Q134" i="10"/>
  <c r="AM130" i="10"/>
  <c r="AL130" i="10"/>
  <c r="AK130" i="10"/>
  <c r="AJ130" i="10"/>
  <c r="AF130" i="10"/>
  <c r="AE130" i="10"/>
  <c r="AD130" i="10"/>
  <c r="Y130" i="10"/>
  <c r="T130" i="10"/>
  <c r="S130" i="10"/>
  <c r="R130" i="10"/>
  <c r="Q130" i="10"/>
  <c r="AM127" i="10"/>
  <c r="AL127" i="10"/>
  <c r="AK127" i="10"/>
  <c r="AJ127" i="10"/>
  <c r="AF127" i="10"/>
  <c r="AE127" i="10"/>
  <c r="AD127" i="10"/>
  <c r="Y127" i="10"/>
  <c r="T127" i="10"/>
  <c r="S127" i="10"/>
  <c r="R127" i="10"/>
  <c r="Q127" i="10"/>
  <c r="AM124" i="10"/>
  <c r="AL124" i="10"/>
  <c r="AK124" i="10"/>
  <c r="AJ124" i="10"/>
  <c r="AF124" i="10"/>
  <c r="AE124" i="10"/>
  <c r="AD124" i="10"/>
  <c r="Y124" i="10"/>
  <c r="T124" i="10"/>
  <c r="S124" i="10"/>
  <c r="R124" i="10"/>
  <c r="Q124" i="10"/>
  <c r="AM119" i="10"/>
  <c r="AL119" i="10"/>
  <c r="AK119" i="10"/>
  <c r="AJ119" i="10"/>
  <c r="AF119" i="10"/>
  <c r="AE119" i="10"/>
  <c r="AD119" i="10"/>
  <c r="Y119" i="10"/>
  <c r="T119" i="10"/>
  <c r="S119" i="10"/>
  <c r="R119" i="10"/>
  <c r="Q119" i="10"/>
  <c r="AM114" i="10"/>
  <c r="AL114" i="10"/>
  <c r="AK114" i="10"/>
  <c r="AJ114" i="10"/>
  <c r="AF114" i="10"/>
  <c r="AE114" i="10"/>
  <c r="AD114" i="10"/>
  <c r="Y114" i="10"/>
  <c r="T114" i="10"/>
  <c r="S114" i="10"/>
  <c r="R114" i="10"/>
  <c r="Q114" i="10"/>
  <c r="AM106" i="10"/>
  <c r="AL106" i="10"/>
  <c r="AK106" i="10"/>
  <c r="AJ106" i="10"/>
  <c r="AF106" i="10"/>
  <c r="AE106" i="10"/>
  <c r="AD106" i="10"/>
  <c r="Y106" i="10"/>
  <c r="T106" i="10"/>
  <c r="S106" i="10"/>
  <c r="R106" i="10"/>
  <c r="Q106" i="10"/>
  <c r="AM101" i="10"/>
  <c r="AL101" i="10"/>
  <c r="AK101" i="10"/>
  <c r="AJ101" i="10"/>
  <c r="AF101" i="10"/>
  <c r="AE101" i="10"/>
  <c r="AD101" i="10"/>
  <c r="Y101" i="10"/>
  <c r="T101" i="10"/>
  <c r="S101" i="10"/>
  <c r="R101" i="10"/>
  <c r="Q101" i="10"/>
  <c r="AM96" i="10"/>
  <c r="AL96" i="10"/>
  <c r="AK96" i="10"/>
  <c r="AJ96" i="10"/>
  <c r="AF96" i="10"/>
  <c r="AE96" i="10"/>
  <c r="AD96" i="10"/>
  <c r="Y96" i="10"/>
  <c r="T96" i="10"/>
  <c r="S96" i="10"/>
  <c r="R96" i="10"/>
  <c r="Q96" i="10"/>
  <c r="AM92" i="10"/>
  <c r="AL92" i="10"/>
  <c r="AK92" i="10"/>
  <c r="AJ92" i="10"/>
  <c r="AF92" i="10"/>
  <c r="AE92" i="10"/>
  <c r="AD92" i="10"/>
  <c r="Y92" i="10"/>
  <c r="T92" i="10"/>
  <c r="S92" i="10"/>
  <c r="R92" i="10"/>
  <c r="Q92" i="10"/>
  <c r="AM87" i="10"/>
  <c r="AL87" i="10"/>
  <c r="AK87" i="10"/>
  <c r="AJ87" i="10"/>
  <c r="AF87" i="10"/>
  <c r="AE87" i="10"/>
  <c r="AD87" i="10"/>
  <c r="Y87" i="10"/>
  <c r="T87" i="10"/>
  <c r="S87" i="10"/>
  <c r="R87" i="10"/>
  <c r="Q87" i="10"/>
  <c r="AM82" i="10"/>
  <c r="AL82" i="10"/>
  <c r="AK82" i="10"/>
  <c r="AJ82" i="10"/>
  <c r="AF82" i="10"/>
  <c r="AE82" i="10"/>
  <c r="AD82" i="10"/>
  <c r="Y82" i="10"/>
  <c r="T82" i="10"/>
  <c r="S82" i="10"/>
  <c r="R82" i="10"/>
  <c r="Q82" i="10"/>
  <c r="AM78" i="10"/>
  <c r="AL78" i="10"/>
  <c r="AK78" i="10"/>
  <c r="AJ78" i="10"/>
  <c r="AF78" i="10"/>
  <c r="AE78" i="10"/>
  <c r="AD78" i="10"/>
  <c r="Y78" i="10"/>
  <c r="T78" i="10"/>
  <c r="S78" i="10"/>
  <c r="R78" i="10"/>
  <c r="Q78" i="10"/>
  <c r="AM73" i="10"/>
  <c r="AL73" i="10"/>
  <c r="AK73" i="10"/>
  <c r="AJ73" i="10"/>
  <c r="AF73" i="10"/>
  <c r="AE73" i="10"/>
  <c r="AD73" i="10"/>
  <c r="Y73" i="10"/>
  <c r="T73" i="10"/>
  <c r="S73" i="10"/>
  <c r="R73" i="10"/>
  <c r="Q73" i="10"/>
  <c r="AM68" i="10"/>
  <c r="AL68" i="10"/>
  <c r="AK68" i="10"/>
  <c r="AJ68" i="10"/>
  <c r="AF68" i="10"/>
  <c r="AE68" i="10"/>
  <c r="AD68" i="10"/>
  <c r="Y68" i="10"/>
  <c r="T68" i="10"/>
  <c r="S68" i="10"/>
  <c r="R68" i="10"/>
  <c r="Q68" i="10"/>
  <c r="AM65" i="10"/>
  <c r="AL65" i="10"/>
  <c r="AK65" i="10"/>
  <c r="AJ65" i="10"/>
  <c r="AF65" i="10"/>
  <c r="AE65" i="10"/>
  <c r="AD65" i="10"/>
  <c r="Y65" i="10"/>
  <c r="T65" i="10"/>
  <c r="S65" i="10"/>
  <c r="R65" i="10"/>
  <c r="Q65" i="10"/>
  <c r="AM61" i="10"/>
  <c r="AL61" i="10"/>
  <c r="AK61" i="10"/>
  <c r="AJ61" i="10"/>
  <c r="AF61" i="10"/>
  <c r="AE61" i="10"/>
  <c r="AD61" i="10"/>
  <c r="Y61" i="10"/>
  <c r="T61" i="10"/>
  <c r="S61" i="10"/>
  <c r="R61" i="10"/>
  <c r="Q61" i="10"/>
  <c r="AM58" i="10"/>
  <c r="AL58" i="10"/>
  <c r="AK58" i="10"/>
  <c r="AJ58" i="10"/>
  <c r="AF58" i="10"/>
  <c r="AE58" i="10"/>
  <c r="AD58" i="10"/>
  <c r="Y58" i="10"/>
  <c r="T58" i="10"/>
  <c r="S58" i="10"/>
  <c r="R58" i="10"/>
  <c r="Q58" i="10"/>
  <c r="AM53" i="10"/>
  <c r="AL53" i="10"/>
  <c r="AK53" i="10"/>
  <c r="AJ53" i="10"/>
  <c r="AF53" i="10"/>
  <c r="AE53" i="10"/>
  <c r="AD53" i="10"/>
  <c r="Y53" i="10"/>
  <c r="T53" i="10"/>
  <c r="S53" i="10"/>
  <c r="R53" i="10"/>
  <c r="Q53" i="10"/>
  <c r="AM50" i="10"/>
  <c r="AL50" i="10"/>
  <c r="AK50" i="10"/>
  <c r="AJ50" i="10"/>
  <c r="AF50" i="10"/>
  <c r="AE50" i="10"/>
  <c r="AD50" i="10"/>
  <c r="Y50" i="10"/>
  <c r="T50" i="10"/>
  <c r="S50" i="10"/>
  <c r="R50" i="10"/>
  <c r="Q50" i="10"/>
  <c r="AM46" i="10"/>
  <c r="AL46" i="10"/>
  <c r="AK46" i="10"/>
  <c r="AJ46" i="10"/>
  <c r="AF46" i="10"/>
  <c r="AE46" i="10"/>
  <c r="AD46" i="10"/>
  <c r="Y46" i="10"/>
  <c r="T46" i="10"/>
  <c r="S46" i="10"/>
  <c r="R46" i="10"/>
  <c r="Q46" i="10"/>
  <c r="AM43" i="10"/>
  <c r="AL43" i="10"/>
  <c r="AK43" i="10"/>
  <c r="AJ43" i="10"/>
  <c r="AF43" i="10"/>
  <c r="AE43" i="10"/>
  <c r="AD43" i="10"/>
  <c r="Y43" i="10"/>
  <c r="T43" i="10"/>
  <c r="S43" i="10"/>
  <c r="R43" i="10"/>
  <c r="Q43" i="10"/>
  <c r="AM40" i="10"/>
  <c r="AL40" i="10"/>
  <c r="AK40" i="10"/>
  <c r="AJ40" i="10"/>
  <c r="AF40" i="10"/>
  <c r="AE40" i="10"/>
  <c r="AD40" i="10"/>
  <c r="Y40" i="10"/>
  <c r="T40" i="10"/>
  <c r="S40" i="10"/>
  <c r="R40" i="10"/>
  <c r="Q40" i="10"/>
  <c r="AM36" i="10"/>
  <c r="AL36" i="10"/>
  <c r="AK36" i="10"/>
  <c r="AJ36" i="10"/>
  <c r="AF36" i="10"/>
  <c r="AE36" i="10"/>
  <c r="AD36" i="10"/>
  <c r="Y36" i="10"/>
  <c r="T36" i="10"/>
  <c r="S36" i="10"/>
  <c r="R36" i="10"/>
  <c r="Q36" i="10"/>
  <c r="AM33" i="10"/>
  <c r="AL33" i="10"/>
  <c r="AK33" i="10"/>
  <c r="AJ33" i="10"/>
  <c r="AF33" i="10"/>
  <c r="AE33" i="10"/>
  <c r="AD33" i="10"/>
  <c r="Y33" i="10"/>
  <c r="T33" i="10"/>
  <c r="S33" i="10"/>
  <c r="R33" i="10"/>
  <c r="Q33" i="10"/>
  <c r="AM29" i="10"/>
  <c r="AL29" i="10"/>
  <c r="AK29" i="10"/>
  <c r="AJ29" i="10"/>
  <c r="AF29" i="10"/>
  <c r="AE29" i="10"/>
  <c r="AD29" i="10"/>
  <c r="Y29" i="10"/>
  <c r="T29" i="10"/>
  <c r="S29" i="10"/>
  <c r="R29" i="10"/>
  <c r="Q29" i="10"/>
  <c r="AM25" i="10"/>
  <c r="AL25" i="10"/>
  <c r="AK25" i="10"/>
  <c r="AJ25" i="10"/>
  <c r="AF25" i="10"/>
  <c r="AE25" i="10"/>
  <c r="AD25" i="10"/>
  <c r="Y25" i="10"/>
  <c r="T25" i="10"/>
  <c r="S25" i="10"/>
  <c r="R25" i="10"/>
  <c r="Q25" i="10"/>
  <c r="AM22" i="10"/>
  <c r="AL22" i="10"/>
  <c r="AK22" i="10"/>
  <c r="AJ22" i="10"/>
  <c r="AF22" i="10"/>
  <c r="AE22" i="10"/>
  <c r="AD22" i="10"/>
  <c r="Y22" i="10"/>
  <c r="T22" i="10"/>
  <c r="S22" i="10"/>
  <c r="R22" i="10"/>
  <c r="Q22" i="10"/>
  <c r="AM19" i="10"/>
  <c r="AL19" i="10"/>
  <c r="AK19" i="10"/>
  <c r="AJ19" i="10"/>
  <c r="AF19" i="10"/>
  <c r="AE19" i="10"/>
  <c r="AD19" i="10"/>
  <c r="Y19" i="10"/>
  <c r="T19" i="10"/>
  <c r="S19" i="10"/>
  <c r="R19" i="10"/>
  <c r="Q19" i="10"/>
  <c r="AM16" i="10"/>
  <c r="AL16" i="10"/>
  <c r="AK16" i="10"/>
  <c r="AJ16" i="10"/>
  <c r="AF16" i="10"/>
  <c r="AE16" i="10"/>
  <c r="AD16" i="10"/>
  <c r="Y16" i="10"/>
  <c r="T16" i="10"/>
  <c r="S16" i="10"/>
  <c r="R16" i="10"/>
  <c r="Q16" i="10"/>
  <c r="AM13" i="10"/>
  <c r="AL13" i="10"/>
  <c r="AK13" i="10"/>
  <c r="AJ13" i="10"/>
  <c r="AF13" i="10"/>
  <c r="AE13" i="10"/>
  <c r="AD13" i="10"/>
  <c r="Y13" i="10"/>
  <c r="T13" i="10"/>
  <c r="S13" i="10"/>
  <c r="R13" i="10"/>
  <c r="Q13" i="10"/>
  <c r="AM9" i="10"/>
  <c r="AL9" i="10"/>
  <c r="AK9" i="10"/>
  <c r="AJ9" i="10"/>
  <c r="AF9" i="10"/>
  <c r="AE9" i="10"/>
  <c r="AD9" i="10"/>
  <c r="Y9" i="10"/>
  <c r="T9" i="10"/>
  <c r="S9" i="10"/>
  <c r="R9" i="10"/>
  <c r="Q9" i="10"/>
  <c r="AG180" i="10"/>
  <c r="AV180" i="10" s="1"/>
  <c r="S180" i="8"/>
  <c r="W180" i="8" s="1"/>
  <c r="T180" i="8"/>
  <c r="X180" i="8" s="1"/>
  <c r="O180" i="8"/>
  <c r="H180" i="8"/>
  <c r="AY300" i="10"/>
  <c r="AX300" i="10"/>
  <c r="AW300" i="10"/>
  <c r="AV300" i="10"/>
  <c r="AU300" i="10"/>
  <c r="AT300" i="10"/>
  <c r="AS300" i="10"/>
  <c r="AR300" i="10"/>
  <c r="AQ300" i="10"/>
  <c r="AP300" i="10"/>
  <c r="AO300" i="10"/>
  <c r="AN300" i="10"/>
  <c r="AM300" i="10"/>
  <c r="AL300" i="10"/>
  <c r="AK300" i="10"/>
  <c r="AJ300" i="10"/>
  <c r="AI300" i="10"/>
  <c r="AH300" i="10"/>
  <c r="AG300" i="10"/>
  <c r="AF300" i="10"/>
  <c r="AE300" i="10"/>
  <c r="AD300" i="10"/>
  <c r="AC300" i="10"/>
  <c r="AB300" i="10"/>
  <c r="AA300" i="10"/>
  <c r="Z300" i="10"/>
  <c r="Y300" i="10"/>
  <c r="X300" i="10"/>
  <c r="W300" i="10"/>
  <c r="V300" i="10"/>
  <c r="U300" i="10"/>
  <c r="T300" i="10"/>
  <c r="S300" i="10"/>
  <c r="R300" i="10"/>
  <c r="Q300" i="10"/>
  <c r="P300" i="10"/>
  <c r="AY299" i="10"/>
  <c r="AX299" i="10"/>
  <c r="AW299" i="10"/>
  <c r="AV299" i="10"/>
  <c r="AU299" i="10"/>
  <c r="AT299" i="10"/>
  <c r="AS299" i="10"/>
  <c r="AR299" i="10"/>
  <c r="AQ299" i="10"/>
  <c r="AP299" i="10"/>
  <c r="AO299" i="10"/>
  <c r="AN299" i="10"/>
  <c r="AM299" i="10"/>
  <c r="AL299" i="10"/>
  <c r="AK299" i="10"/>
  <c r="AJ299" i="10"/>
  <c r="AI299" i="10"/>
  <c r="AH299" i="10"/>
  <c r="AG299" i="10"/>
  <c r="AF299" i="10"/>
  <c r="AE299" i="10"/>
  <c r="AD299" i="10"/>
  <c r="AC299" i="10"/>
  <c r="AB299" i="10"/>
  <c r="AA299" i="10"/>
  <c r="Z299" i="10"/>
  <c r="Y299" i="10"/>
  <c r="X299" i="10"/>
  <c r="W299" i="10"/>
  <c r="V299" i="10"/>
  <c r="U299" i="10"/>
  <c r="T299" i="10"/>
  <c r="S299" i="10"/>
  <c r="R299" i="10"/>
  <c r="Q299" i="10"/>
  <c r="P299" i="10"/>
  <c r="AM298" i="10"/>
  <c r="AL298" i="10"/>
  <c r="AK298" i="10"/>
  <c r="AJ298" i="10"/>
  <c r="AF298" i="10"/>
  <c r="AE298" i="10"/>
  <c r="AD298" i="10"/>
  <c r="Y298" i="10"/>
  <c r="T298" i="10"/>
  <c r="S298" i="10"/>
  <c r="R298" i="10"/>
  <c r="Q298" i="10"/>
  <c r="AM297" i="10"/>
  <c r="AL297" i="10"/>
  <c r="AK297" i="10"/>
  <c r="AJ297" i="10"/>
  <c r="AF297" i="10"/>
  <c r="AE297" i="10"/>
  <c r="AD297" i="10"/>
  <c r="Y297" i="10"/>
  <c r="T297" i="10"/>
  <c r="S297" i="10"/>
  <c r="R297" i="10"/>
  <c r="Q297" i="10"/>
  <c r="AM296" i="10"/>
  <c r="AL296" i="10"/>
  <c r="AK296" i="10"/>
  <c r="AJ296" i="10"/>
  <c r="AF296" i="10"/>
  <c r="AE296" i="10"/>
  <c r="AD296" i="10"/>
  <c r="Y296" i="10"/>
  <c r="T296" i="10"/>
  <c r="S296" i="10"/>
  <c r="R296" i="10"/>
  <c r="Q296" i="10"/>
  <c r="AM295" i="10"/>
  <c r="AL295" i="10"/>
  <c r="AK295" i="10"/>
  <c r="AJ295" i="10"/>
  <c r="AF295" i="10"/>
  <c r="AE295" i="10"/>
  <c r="AD295" i="10"/>
  <c r="Y295" i="10"/>
  <c r="T295" i="10"/>
  <c r="S295" i="10"/>
  <c r="R295" i="10"/>
  <c r="Q295" i="10"/>
  <c r="AM294" i="10"/>
  <c r="AL294" i="10"/>
  <c r="AK294" i="10"/>
  <c r="AJ294" i="10"/>
  <c r="AF294" i="10"/>
  <c r="AE294" i="10"/>
  <c r="AD294" i="10"/>
  <c r="Y294" i="10"/>
  <c r="T294" i="10"/>
  <c r="S294" i="10"/>
  <c r="R294" i="10"/>
  <c r="Q294" i="10"/>
  <c r="AM293" i="10"/>
  <c r="AL293" i="10"/>
  <c r="AK293" i="10"/>
  <c r="AJ293" i="10"/>
  <c r="AF293" i="10"/>
  <c r="AE293" i="10"/>
  <c r="AD293" i="10"/>
  <c r="Y293" i="10"/>
  <c r="T293" i="10"/>
  <c r="S293" i="10"/>
  <c r="R293" i="10"/>
  <c r="Q293" i="10"/>
  <c r="AM292" i="10"/>
  <c r="AL292" i="10"/>
  <c r="AK292" i="10"/>
  <c r="AJ292" i="10"/>
  <c r="AF292" i="10"/>
  <c r="AE292" i="10"/>
  <c r="AD292" i="10"/>
  <c r="Y292" i="10"/>
  <c r="T292" i="10"/>
  <c r="S292" i="10"/>
  <c r="R292" i="10"/>
  <c r="Q292" i="10"/>
  <c r="AM291" i="10"/>
  <c r="AL291" i="10"/>
  <c r="AK291" i="10"/>
  <c r="AJ291" i="10"/>
  <c r="AF291" i="10"/>
  <c r="AE291" i="10"/>
  <c r="AD291" i="10"/>
  <c r="Y291" i="10"/>
  <c r="T291" i="10"/>
  <c r="S291" i="10"/>
  <c r="R291" i="10"/>
  <c r="Q291" i="10"/>
  <c r="AM290" i="10"/>
  <c r="AL290" i="10"/>
  <c r="AK290" i="10"/>
  <c r="AJ290" i="10"/>
  <c r="AF290" i="10"/>
  <c r="AE290" i="10"/>
  <c r="AD290" i="10"/>
  <c r="Y290" i="10"/>
  <c r="T290" i="10"/>
  <c r="S290" i="10"/>
  <c r="R290" i="10"/>
  <c r="Q290" i="10"/>
  <c r="AM289" i="10"/>
  <c r="AL289" i="10"/>
  <c r="AK289" i="10"/>
  <c r="AJ289" i="10"/>
  <c r="AF289" i="10"/>
  <c r="AE289" i="10"/>
  <c r="AD289" i="10"/>
  <c r="Y289" i="10"/>
  <c r="T289" i="10"/>
  <c r="S289" i="10"/>
  <c r="R289" i="10"/>
  <c r="Q289" i="10"/>
  <c r="AM288" i="10"/>
  <c r="AL288" i="10"/>
  <c r="AK288" i="10"/>
  <c r="AJ288" i="10"/>
  <c r="AF288" i="10"/>
  <c r="AE288" i="10"/>
  <c r="AD288" i="10"/>
  <c r="Y288" i="10"/>
  <c r="T288" i="10"/>
  <c r="S288" i="10"/>
  <c r="R288" i="10"/>
  <c r="Q288" i="10"/>
  <c r="AY287" i="10"/>
  <c r="AX287" i="10"/>
  <c r="AW287" i="10"/>
  <c r="AV287" i="10"/>
  <c r="AU287" i="10"/>
  <c r="AT287" i="10"/>
  <c r="AS287" i="10"/>
  <c r="AR287" i="10"/>
  <c r="AQ287" i="10"/>
  <c r="AP287" i="10"/>
  <c r="AO287" i="10"/>
  <c r="AN287" i="10"/>
  <c r="AM287" i="10"/>
  <c r="AL287" i="10"/>
  <c r="AK287" i="10"/>
  <c r="AJ287" i="10"/>
  <c r="AI287" i="10"/>
  <c r="AH287" i="10"/>
  <c r="AG287" i="10"/>
  <c r="AF287" i="10"/>
  <c r="AE287" i="10"/>
  <c r="AD287" i="10"/>
  <c r="AC287" i="10"/>
  <c r="AB287" i="10"/>
  <c r="AA287" i="10"/>
  <c r="Z287" i="10"/>
  <c r="Y287" i="10"/>
  <c r="X287" i="10"/>
  <c r="W287" i="10"/>
  <c r="V287" i="10"/>
  <c r="U287" i="10"/>
  <c r="T287" i="10"/>
  <c r="S287" i="10"/>
  <c r="R287" i="10"/>
  <c r="Q287" i="10"/>
  <c r="P287" i="10"/>
  <c r="AM286" i="10"/>
  <c r="AL286" i="10"/>
  <c r="AK286" i="10"/>
  <c r="AJ286" i="10"/>
  <c r="AF286" i="10"/>
  <c r="AE286" i="10"/>
  <c r="AD286" i="10"/>
  <c r="Y286" i="10"/>
  <c r="T286" i="10"/>
  <c r="S286" i="10"/>
  <c r="R286" i="10"/>
  <c r="Q286" i="10"/>
  <c r="AY285" i="10"/>
  <c r="AX285" i="10"/>
  <c r="AW285" i="10"/>
  <c r="AV285" i="10"/>
  <c r="AU285" i="10"/>
  <c r="AT285" i="10"/>
  <c r="AS285" i="10"/>
  <c r="AR285" i="10"/>
  <c r="AQ285" i="10"/>
  <c r="AP285" i="10"/>
  <c r="AO285" i="10"/>
  <c r="AN285" i="10"/>
  <c r="AM285" i="10"/>
  <c r="AL285" i="10"/>
  <c r="AK285" i="10"/>
  <c r="AJ285" i="10"/>
  <c r="AI285" i="10"/>
  <c r="AH285" i="10"/>
  <c r="AG285" i="10"/>
  <c r="AF285" i="10"/>
  <c r="AE285" i="10"/>
  <c r="AD285" i="10"/>
  <c r="AC285" i="10"/>
  <c r="AB285" i="10"/>
  <c r="AA285" i="10"/>
  <c r="Z285" i="10"/>
  <c r="Y285" i="10"/>
  <c r="X285" i="10"/>
  <c r="W285" i="10"/>
  <c r="V285" i="10"/>
  <c r="U285" i="10"/>
  <c r="T285" i="10"/>
  <c r="S285" i="10"/>
  <c r="R285" i="10"/>
  <c r="Q285" i="10"/>
  <c r="P285" i="10"/>
  <c r="AM284" i="10"/>
  <c r="AL284" i="10"/>
  <c r="AK284" i="10"/>
  <c r="AJ284" i="10"/>
  <c r="AF284" i="10"/>
  <c r="AE284" i="10"/>
  <c r="AD284" i="10"/>
  <c r="Y284" i="10"/>
  <c r="T284" i="10"/>
  <c r="S284" i="10"/>
  <c r="R284" i="10"/>
  <c r="Q284" i="10"/>
  <c r="AM283" i="10"/>
  <c r="AL283" i="10"/>
  <c r="AK283" i="10"/>
  <c r="AJ283" i="10"/>
  <c r="AF283" i="10"/>
  <c r="AE283" i="10"/>
  <c r="AD283" i="10"/>
  <c r="Y283" i="10"/>
  <c r="T283" i="10"/>
  <c r="S283" i="10"/>
  <c r="R283" i="10"/>
  <c r="Q283" i="10"/>
  <c r="AG273" i="10"/>
  <c r="AV273" i="10" s="1"/>
  <c r="U273" i="10"/>
  <c r="AG272" i="10"/>
  <c r="AV272" i="10" s="1"/>
  <c r="U272" i="10"/>
  <c r="AG271" i="10"/>
  <c r="AG269" i="10"/>
  <c r="AV269" i="10" s="1"/>
  <c r="AG268" i="10"/>
  <c r="AV268" i="10" s="1"/>
  <c r="AG267" i="10"/>
  <c r="AG265" i="10"/>
  <c r="AV265" i="10" s="1"/>
  <c r="AG264" i="10"/>
  <c r="AG262" i="10"/>
  <c r="AV262" i="10" s="1"/>
  <c r="AG261" i="10"/>
  <c r="AG259" i="10"/>
  <c r="AG258" i="10"/>
  <c r="AG256" i="10"/>
  <c r="AV256" i="10" s="1"/>
  <c r="U256" i="10"/>
  <c r="AG255" i="10"/>
  <c r="AV255" i="10" s="1"/>
  <c r="AG254" i="10"/>
  <c r="AG252" i="10"/>
  <c r="AV252" i="10" s="1"/>
  <c r="U252" i="10"/>
  <c r="AC252" i="10" s="1"/>
  <c r="AU252" i="10" s="1"/>
  <c r="AG251" i="10"/>
  <c r="AG249" i="10"/>
  <c r="AV249" i="10" s="1"/>
  <c r="AG248" i="10"/>
  <c r="AV248" i="10" s="1"/>
  <c r="AG247" i="10"/>
  <c r="AG245" i="10"/>
  <c r="AV245" i="10" s="1"/>
  <c r="AG244" i="10"/>
  <c r="AV244" i="10" s="1"/>
  <c r="U244" i="10"/>
  <c r="AG243" i="10"/>
  <c r="AG241" i="10"/>
  <c r="AV241" i="10" s="1"/>
  <c r="AG240" i="10"/>
  <c r="AV240" i="10" s="1"/>
  <c r="U240" i="10"/>
  <c r="AG239" i="10"/>
  <c r="AG237" i="10"/>
  <c r="AG236" i="10"/>
  <c r="AV236" i="10" s="1"/>
  <c r="U236" i="10"/>
  <c r="AG235" i="10"/>
  <c r="AG233" i="10"/>
  <c r="AV233" i="10" s="1"/>
  <c r="AG232" i="10"/>
  <c r="AV232" i="10" s="1"/>
  <c r="U232" i="10"/>
  <c r="AR232" i="10" s="1"/>
  <c r="AG231" i="10"/>
  <c r="AG229" i="10"/>
  <c r="AV229" i="10" s="1"/>
  <c r="AG228" i="10"/>
  <c r="AV228" i="10" s="1"/>
  <c r="U228" i="10"/>
  <c r="AG227" i="10"/>
  <c r="AV227" i="10" s="1"/>
  <c r="AG226" i="10"/>
  <c r="AV226" i="10" s="1"/>
  <c r="AG225" i="10"/>
  <c r="AV225" i="10" s="1"/>
  <c r="U225" i="10"/>
  <c r="AC225" i="10" s="1"/>
  <c r="AU225" i="10" s="1"/>
  <c r="AG224" i="10"/>
  <c r="AG222" i="10"/>
  <c r="AV222" i="10" s="1"/>
  <c r="AG221" i="10"/>
  <c r="AV221" i="10" s="1"/>
  <c r="U221" i="10"/>
  <c r="AG220" i="10"/>
  <c r="AV220" i="10" s="1"/>
  <c r="AG219" i="10"/>
  <c r="AV219" i="10" s="1"/>
  <c r="AG218" i="10"/>
  <c r="AV218" i="10" s="1"/>
  <c r="U218" i="10"/>
  <c r="AR218" i="10" s="1"/>
  <c r="AG217" i="10"/>
  <c r="AV217" i="10" s="1"/>
  <c r="AG216" i="10"/>
  <c r="AG214" i="10"/>
  <c r="AV214" i="10" s="1"/>
  <c r="U214" i="10"/>
  <c r="AR214" i="10" s="1"/>
  <c r="AG213" i="10"/>
  <c r="AV213" i="10" s="1"/>
  <c r="AG212" i="10"/>
  <c r="AV212" i="10" s="1"/>
  <c r="AG211" i="10"/>
  <c r="AV211" i="10" s="1"/>
  <c r="U211" i="10"/>
  <c r="AG210" i="10"/>
  <c r="AV210" i="10" s="1"/>
  <c r="AG209" i="10"/>
  <c r="AG207" i="10"/>
  <c r="AV207" i="10" s="1"/>
  <c r="U207" i="10"/>
  <c r="AG206" i="10"/>
  <c r="AV206" i="10" s="1"/>
  <c r="AG205" i="10"/>
  <c r="AV205" i="10" s="1"/>
  <c r="AG204" i="10"/>
  <c r="AV204" i="10" s="1"/>
  <c r="U204" i="10"/>
  <c r="AG203" i="10"/>
  <c r="AV203" i="10" s="1"/>
  <c r="AG202" i="10"/>
  <c r="AG200" i="10"/>
  <c r="AV200" i="10" s="1"/>
  <c r="U200" i="10"/>
  <c r="AC200" i="10" s="1"/>
  <c r="AU200" i="10" s="1"/>
  <c r="AG199" i="10"/>
  <c r="AV199" i="10" s="1"/>
  <c r="AG198" i="10"/>
  <c r="AV198" i="10" s="1"/>
  <c r="AG197" i="10"/>
  <c r="AG195" i="10"/>
  <c r="AV195" i="10" s="1"/>
  <c r="AG194" i="10"/>
  <c r="AV194" i="10" s="1"/>
  <c r="AG193" i="10"/>
  <c r="AG191" i="10"/>
  <c r="AV191" i="10" s="1"/>
  <c r="AG190" i="10"/>
  <c r="AV190" i="10" s="1"/>
  <c r="AG189" i="10"/>
  <c r="AV189" i="10" s="1"/>
  <c r="U189" i="10"/>
  <c r="AG188" i="10"/>
  <c r="AV188" i="10" s="1"/>
  <c r="AG187" i="10"/>
  <c r="AV187" i="10" s="1"/>
  <c r="AG186" i="10"/>
  <c r="AV186" i="10" s="1"/>
  <c r="U186" i="10"/>
  <c r="AG185" i="10"/>
  <c r="AV185" i="10" s="1"/>
  <c r="U185" i="10"/>
  <c r="AC185" i="10" s="1"/>
  <c r="AU185" i="10" s="1"/>
  <c r="AG184" i="10"/>
  <c r="AG182" i="10"/>
  <c r="AV182" i="10" s="1"/>
  <c r="AG181" i="10"/>
  <c r="AV181" i="10" s="1"/>
  <c r="AG179" i="10"/>
  <c r="AV179" i="10" s="1"/>
  <c r="U179" i="10"/>
  <c r="AC179" i="10" s="1"/>
  <c r="AU179" i="10" s="1"/>
  <c r="AG178" i="10"/>
  <c r="AV178" i="10" s="1"/>
  <c r="AG177" i="10"/>
  <c r="AV177" i="10" s="1"/>
  <c r="AG176" i="10"/>
  <c r="AV176" i="10" s="1"/>
  <c r="AG175" i="10"/>
  <c r="AV175" i="10" s="1"/>
  <c r="AG174" i="10"/>
  <c r="AV174" i="10" s="1"/>
  <c r="AG173" i="10"/>
  <c r="AG171" i="10"/>
  <c r="AV171" i="10" s="1"/>
  <c r="AG170" i="10"/>
  <c r="AV170" i="10" s="1"/>
  <c r="AG169" i="10"/>
  <c r="AV169" i="10" s="1"/>
  <c r="U169" i="10"/>
  <c r="AR169" i="10" s="1"/>
  <c r="AG168" i="10"/>
  <c r="AV168" i="10" s="1"/>
  <c r="AG167" i="10"/>
  <c r="AV167" i="10" s="1"/>
  <c r="AG166" i="10"/>
  <c r="AV166" i="10" s="1"/>
  <c r="U166" i="10"/>
  <c r="AG165" i="10"/>
  <c r="AV165" i="10" s="1"/>
  <c r="U165" i="10"/>
  <c r="AG164" i="10"/>
  <c r="AV164" i="10" s="1"/>
  <c r="AG163" i="10"/>
  <c r="AV163" i="10" s="1"/>
  <c r="U163" i="10"/>
  <c r="AR163" i="10" s="1"/>
  <c r="AG162" i="10"/>
  <c r="AG160" i="10"/>
  <c r="AV160" i="10" s="1"/>
  <c r="AG159" i="10"/>
  <c r="AV159" i="10" s="1"/>
  <c r="U159" i="10"/>
  <c r="AG158" i="10"/>
  <c r="AV158" i="10" s="1"/>
  <c r="AG157" i="10"/>
  <c r="AG155" i="10"/>
  <c r="AV155" i="10" s="1"/>
  <c r="U155" i="10"/>
  <c r="AG154" i="10"/>
  <c r="AV154" i="10" s="1"/>
  <c r="AG153" i="10"/>
  <c r="AV153" i="10" s="1"/>
  <c r="AG152" i="10"/>
  <c r="AV152" i="10" s="1"/>
  <c r="U152" i="10"/>
  <c r="AR152" i="10" s="1"/>
  <c r="AG151" i="10"/>
  <c r="AV151" i="10" s="1"/>
  <c r="U151" i="10"/>
  <c r="AR151" i="10" s="1"/>
  <c r="AG150" i="10"/>
  <c r="AG148" i="10"/>
  <c r="AV148" i="10" s="1"/>
  <c r="U148" i="10"/>
  <c r="AG147" i="10"/>
  <c r="AV147" i="10" s="1"/>
  <c r="AG146" i="10"/>
  <c r="AV146" i="10" s="1"/>
  <c r="AG145" i="10"/>
  <c r="AV145" i="10" s="1"/>
  <c r="AG144" i="10"/>
  <c r="AG142" i="10"/>
  <c r="AV142" i="10" s="1"/>
  <c r="AG141" i="10"/>
  <c r="AV141" i="10" s="1"/>
  <c r="U141" i="10"/>
  <c r="AG140" i="10"/>
  <c r="AV140" i="10" s="1"/>
  <c r="AG139" i="10"/>
  <c r="AV139" i="10" s="1"/>
  <c r="AG138" i="10"/>
  <c r="AG136" i="10"/>
  <c r="AV136" i="10" s="1"/>
  <c r="AG135" i="10"/>
  <c r="AG133" i="10"/>
  <c r="AV133" i="10" s="1"/>
  <c r="U133" i="10"/>
  <c r="AG132" i="10"/>
  <c r="AV132" i="10" s="1"/>
  <c r="AG131" i="10"/>
  <c r="AG129" i="10"/>
  <c r="AV129" i="10" s="1"/>
  <c r="AG128" i="10"/>
  <c r="AG126" i="10"/>
  <c r="AV126" i="10" s="1"/>
  <c r="AG125" i="10"/>
  <c r="AG123" i="10"/>
  <c r="AV123" i="10" s="1"/>
  <c r="AG122" i="10"/>
  <c r="AV122" i="10" s="1"/>
  <c r="AG121" i="10"/>
  <c r="AV121" i="10" s="1"/>
  <c r="AG120" i="10"/>
  <c r="AG118" i="10"/>
  <c r="AV118" i="10" s="1"/>
  <c r="AG117" i="10"/>
  <c r="AV117" i="10" s="1"/>
  <c r="U117" i="10"/>
  <c r="AG116" i="10"/>
  <c r="AV116" i="10" s="1"/>
  <c r="AG115" i="10"/>
  <c r="AG113" i="10"/>
  <c r="AV113" i="10" s="1"/>
  <c r="AG112" i="10"/>
  <c r="AV112" i="10" s="1"/>
  <c r="AG111" i="10"/>
  <c r="AV111" i="10" s="1"/>
  <c r="AG110" i="10"/>
  <c r="AV110" i="10" s="1"/>
  <c r="AG109" i="10"/>
  <c r="AV109" i="10" s="1"/>
  <c r="AG108" i="10"/>
  <c r="AV108" i="10" s="1"/>
  <c r="AG107" i="10"/>
  <c r="AG105" i="10"/>
  <c r="AV105" i="10" s="1"/>
  <c r="AG104" i="10"/>
  <c r="AV104" i="10" s="1"/>
  <c r="AG103" i="10"/>
  <c r="AV103" i="10" s="1"/>
  <c r="AG102" i="10"/>
  <c r="AV102" i="10" s="1"/>
  <c r="X283" i="10"/>
  <c r="AG100" i="10"/>
  <c r="AV100" i="10" s="1"/>
  <c r="AG99" i="10"/>
  <c r="AV99" i="10" s="1"/>
  <c r="AG98" i="10"/>
  <c r="AV98" i="10" s="1"/>
  <c r="AG97" i="10"/>
  <c r="AG95" i="10"/>
  <c r="AV95" i="10" s="1"/>
  <c r="U95" i="10"/>
  <c r="AG94" i="10"/>
  <c r="AG93" i="10"/>
  <c r="AG91" i="10"/>
  <c r="AV91" i="10" s="1"/>
  <c r="U91" i="10"/>
  <c r="AC91" i="10" s="1"/>
  <c r="AU91" i="10" s="1"/>
  <c r="AG90" i="10"/>
  <c r="AV90" i="10" s="1"/>
  <c r="AG89" i="10"/>
  <c r="AV89" i="10" s="1"/>
  <c r="AG88" i="10"/>
  <c r="AG86" i="10"/>
  <c r="AV86" i="10" s="1"/>
  <c r="AG85" i="10"/>
  <c r="AV85" i="10" s="1"/>
  <c r="AG84" i="10"/>
  <c r="AV84" i="10" s="1"/>
  <c r="U84" i="10"/>
  <c r="AC84" i="10" s="1"/>
  <c r="AU84" i="10" s="1"/>
  <c r="AG83" i="10"/>
  <c r="AG81" i="10"/>
  <c r="AV81" i="10" s="1"/>
  <c r="AG80" i="10"/>
  <c r="AV80" i="10" s="1"/>
  <c r="U80" i="10"/>
  <c r="AG79" i="10"/>
  <c r="AG77" i="10"/>
  <c r="AV77" i="10" s="1"/>
  <c r="AG76" i="10"/>
  <c r="AV76" i="10" s="1"/>
  <c r="AG75" i="10"/>
  <c r="AV75" i="10" s="1"/>
  <c r="AG74" i="10"/>
  <c r="AG72" i="10"/>
  <c r="AV72" i="10" s="1"/>
  <c r="AG71" i="10"/>
  <c r="AV71" i="10" s="1"/>
  <c r="AG70" i="10"/>
  <c r="AV70" i="10" s="1"/>
  <c r="AG69" i="10"/>
  <c r="AG67" i="10"/>
  <c r="AV67" i="10" s="1"/>
  <c r="AG66" i="10"/>
  <c r="AG64" i="10"/>
  <c r="AG63" i="10"/>
  <c r="AV63" i="10" s="1"/>
  <c r="AG62" i="10"/>
  <c r="AG60" i="10"/>
  <c r="AV60" i="10" s="1"/>
  <c r="AG59" i="10"/>
  <c r="AG57" i="10"/>
  <c r="AV57" i="10" s="1"/>
  <c r="AG56" i="10"/>
  <c r="AV56" i="10" s="1"/>
  <c r="AG55" i="10"/>
  <c r="AV55" i="10" s="1"/>
  <c r="U55" i="10"/>
  <c r="AG54" i="10"/>
  <c r="AG52" i="10"/>
  <c r="AV52" i="10" s="1"/>
  <c r="U52" i="10"/>
  <c r="AC52" i="10" s="1"/>
  <c r="AU52" i="10" s="1"/>
  <c r="AG51" i="10"/>
  <c r="AG49" i="10"/>
  <c r="AV49" i="10" s="1"/>
  <c r="AG48" i="10"/>
  <c r="AV48" i="10" s="1"/>
  <c r="U48" i="10"/>
  <c r="AG47" i="10"/>
  <c r="AG45" i="10"/>
  <c r="AV45" i="10" s="1"/>
  <c r="AG44" i="10"/>
  <c r="AG42" i="10"/>
  <c r="AV42" i="10" s="1"/>
  <c r="AG41" i="10"/>
  <c r="AG39" i="10"/>
  <c r="AV39" i="10" s="1"/>
  <c r="AG38" i="10"/>
  <c r="AV38" i="10" s="1"/>
  <c r="AG37" i="10"/>
  <c r="AG35" i="10"/>
  <c r="AV35" i="10" s="1"/>
  <c r="U35" i="10"/>
  <c r="AG34" i="10"/>
  <c r="AG32" i="10"/>
  <c r="AV32" i="10" s="1"/>
  <c r="AG31" i="10"/>
  <c r="AV31" i="10" s="1"/>
  <c r="AG30" i="10"/>
  <c r="AG28" i="10"/>
  <c r="AV28" i="10" s="1"/>
  <c r="AG27" i="10"/>
  <c r="AV27" i="10" s="1"/>
  <c r="AG26" i="10"/>
  <c r="AG24" i="10"/>
  <c r="AV24" i="10" s="1"/>
  <c r="AG23" i="10"/>
  <c r="AG21" i="10"/>
  <c r="AV21" i="10" s="1"/>
  <c r="AG20" i="10"/>
  <c r="AG18" i="10"/>
  <c r="AV18" i="10" s="1"/>
  <c r="U18" i="10"/>
  <c r="AG17" i="10"/>
  <c r="AG15" i="10"/>
  <c r="AV15" i="10" s="1"/>
  <c r="AG14" i="10"/>
  <c r="AG12" i="10"/>
  <c r="AV12" i="10" s="1"/>
  <c r="AG11" i="10"/>
  <c r="AV11" i="10" s="1"/>
  <c r="AG10" i="10"/>
  <c r="AG8" i="10"/>
  <c r="AV8" i="10" s="1"/>
  <c r="AG7" i="10"/>
  <c r="AV7" i="10" s="1"/>
  <c r="AG6" i="10"/>
  <c r="BM242" i="8" l="1"/>
  <c r="BM134" i="8"/>
  <c r="BM263" i="8"/>
  <c r="BM13" i="8"/>
  <c r="BM238" i="8"/>
  <c r="AU114" i="8"/>
  <c r="BM124" i="8"/>
  <c r="BK223" i="8"/>
  <c r="BM87" i="8"/>
  <c r="AU208" i="8"/>
  <c r="BM76" i="8"/>
  <c r="BL25" i="8"/>
  <c r="BM265" i="8"/>
  <c r="BM266" i="8" s="1"/>
  <c r="BM19" i="8"/>
  <c r="BM179" i="8"/>
  <c r="BM161" i="8"/>
  <c r="AU68" i="8"/>
  <c r="AU119" i="8"/>
  <c r="AU50" i="8"/>
  <c r="BM149" i="8"/>
  <c r="BL82" i="8"/>
  <c r="AU192" i="8"/>
  <c r="BK161" i="8"/>
  <c r="AU242" i="8"/>
  <c r="BM220" i="8"/>
  <c r="BM254" i="8"/>
  <c r="BM257" i="8" s="1"/>
  <c r="BM246" i="8"/>
  <c r="AU246" i="8"/>
  <c r="AU183" i="8"/>
  <c r="AU172" i="8"/>
  <c r="AU257" i="8"/>
  <c r="BM270" i="8"/>
  <c r="BM82" i="8"/>
  <c r="BM119" i="8"/>
  <c r="BM9" i="8"/>
  <c r="BC275" i="8"/>
  <c r="AU223" i="8"/>
  <c r="BM216" i="8"/>
  <c r="BM223" i="8" s="1"/>
  <c r="AU156" i="8"/>
  <c r="BK92" i="8"/>
  <c r="AU13" i="8"/>
  <c r="BK13" i="8"/>
  <c r="BM75" i="8"/>
  <c r="BM58" i="8"/>
  <c r="AV275" i="8"/>
  <c r="AU78" i="8"/>
  <c r="AU73" i="8"/>
  <c r="BK19" i="8"/>
  <c r="AU124" i="8"/>
  <c r="BM114" i="8"/>
  <c r="BM135" i="8"/>
  <c r="BM137" i="8" s="1"/>
  <c r="BM258" i="8"/>
  <c r="BM260" i="8" s="1"/>
  <c r="BM22" i="8"/>
  <c r="AU215" i="8"/>
  <c r="BK260" i="8"/>
  <c r="BM93" i="8"/>
  <c r="BM96" i="8" s="1"/>
  <c r="AU149" i="8"/>
  <c r="BM33" i="8"/>
  <c r="BM208" i="8"/>
  <c r="BG275" i="8"/>
  <c r="BK172" i="8"/>
  <c r="BM150" i="8"/>
  <c r="BM156" i="8" s="1"/>
  <c r="BM97" i="8"/>
  <c r="BM101" i="8" s="1"/>
  <c r="BM62" i="8"/>
  <c r="BM65" i="8" s="1"/>
  <c r="BK50" i="8"/>
  <c r="BM47" i="8"/>
  <c r="BM50" i="8" s="1"/>
  <c r="BM40" i="8"/>
  <c r="BL53" i="8"/>
  <c r="BH275" i="8"/>
  <c r="BM102" i="8"/>
  <c r="BM106" i="8" s="1"/>
  <c r="BK106" i="8"/>
  <c r="BK36" i="8"/>
  <c r="BM34" i="8"/>
  <c r="BM36" i="8" s="1"/>
  <c r="BM274" i="8"/>
  <c r="BM247" i="8"/>
  <c r="BM250" i="8" s="1"/>
  <c r="BK250" i="8"/>
  <c r="BL183" i="8"/>
  <c r="BM173" i="8"/>
  <c r="AU106" i="8"/>
  <c r="BM172" i="8"/>
  <c r="BK230" i="8"/>
  <c r="BM224" i="8"/>
  <c r="BM230" i="8" s="1"/>
  <c r="BM197" i="8"/>
  <c r="BM201" i="8" s="1"/>
  <c r="BK201" i="8"/>
  <c r="BL192" i="8"/>
  <c r="BM251" i="8"/>
  <c r="BM253" i="8" s="1"/>
  <c r="BK101" i="8"/>
  <c r="BM66" i="8"/>
  <c r="BM68" i="8" s="1"/>
  <c r="BM92" i="8"/>
  <c r="BL127" i="8"/>
  <c r="BM125" i="8"/>
  <c r="BM127" i="8" s="1"/>
  <c r="BK29" i="8"/>
  <c r="BM26" i="8"/>
  <c r="BM29" i="8" s="1"/>
  <c r="AU230" i="8"/>
  <c r="BM73" i="8"/>
  <c r="BM192" i="8"/>
  <c r="BK215" i="8"/>
  <c r="BM209" i="8"/>
  <c r="BM215" i="8" s="1"/>
  <c r="BM231" i="8"/>
  <c r="BM234" i="8" s="1"/>
  <c r="BM193" i="8"/>
  <c r="BM196" i="8" s="1"/>
  <c r="BK196" i="8"/>
  <c r="BM138" i="8"/>
  <c r="BM143" i="8" s="1"/>
  <c r="AU65" i="8"/>
  <c r="BK130" i="8"/>
  <c r="BM128" i="8"/>
  <c r="BM130" i="8" s="1"/>
  <c r="BM53" i="8"/>
  <c r="BM46" i="8"/>
  <c r="AP121" i="8"/>
  <c r="AP244" i="8"/>
  <c r="AR244" i="8" s="1"/>
  <c r="AR35" i="8"/>
  <c r="AR182" i="8"/>
  <c r="AR221" i="8"/>
  <c r="AR204" i="8"/>
  <c r="AR56" i="8"/>
  <c r="AR133" i="8"/>
  <c r="AR11" i="8"/>
  <c r="AR100" i="8"/>
  <c r="AR142" i="8"/>
  <c r="AO180" i="10"/>
  <c r="AY180" i="10" s="1"/>
  <c r="AR212" i="8"/>
  <c r="AR249" i="8"/>
  <c r="AP130" i="8"/>
  <c r="AR21" i="8"/>
  <c r="AR132" i="8"/>
  <c r="AR220" i="8"/>
  <c r="AA43" i="8"/>
  <c r="AH22" i="8"/>
  <c r="AN180" i="10"/>
  <c r="AG257" i="10"/>
  <c r="AG270" i="10"/>
  <c r="AV106" i="10"/>
  <c r="AL53" i="8"/>
  <c r="AL36" i="8"/>
  <c r="AA53" i="8"/>
  <c r="AH46" i="8"/>
  <c r="AH43" i="8"/>
  <c r="AH16" i="8"/>
  <c r="AH65" i="8"/>
  <c r="AH87" i="8"/>
  <c r="AH134" i="8"/>
  <c r="AM96" i="8"/>
  <c r="AM137" i="8"/>
  <c r="AH50" i="8"/>
  <c r="AH40" i="8"/>
  <c r="AM50" i="8"/>
  <c r="AH36" i="8"/>
  <c r="AL9" i="8"/>
  <c r="Z147" i="8"/>
  <c r="W19" i="10"/>
  <c r="AA58" i="8"/>
  <c r="Z91" i="8"/>
  <c r="Z139" i="8"/>
  <c r="AH58" i="8"/>
  <c r="AL253" i="8"/>
  <c r="AH92" i="8"/>
  <c r="AH101" i="8"/>
  <c r="AL92" i="8"/>
  <c r="AL124" i="8"/>
  <c r="X36" i="10"/>
  <c r="V43" i="10"/>
  <c r="AL266" i="8"/>
  <c r="V250" i="10"/>
  <c r="X263" i="10"/>
  <c r="AH263" i="8"/>
  <c r="V253" i="10"/>
  <c r="V266" i="10"/>
  <c r="AM29" i="8"/>
  <c r="AA33" i="8"/>
  <c r="Z98" i="8"/>
  <c r="AR99" i="8"/>
  <c r="Z191" i="8"/>
  <c r="AB211" i="10"/>
  <c r="AT211" i="10" s="1"/>
  <c r="Z52" i="8"/>
  <c r="AM263" i="8"/>
  <c r="Z193" i="8"/>
  <c r="V208" i="10"/>
  <c r="W234" i="10"/>
  <c r="Z144" i="8"/>
  <c r="AA242" i="8"/>
  <c r="W127" i="10"/>
  <c r="Z271" i="10"/>
  <c r="AS271" i="10" s="1"/>
  <c r="Z129" i="8"/>
  <c r="Z163" i="8"/>
  <c r="AB142" i="10"/>
  <c r="AT142" i="10" s="1"/>
  <c r="X260" i="10"/>
  <c r="V263" i="10"/>
  <c r="Z180" i="10"/>
  <c r="AS180" i="10" s="1"/>
  <c r="AM9" i="8"/>
  <c r="Z17" i="8"/>
  <c r="AR18" i="8"/>
  <c r="AA29" i="8"/>
  <c r="Z31" i="8"/>
  <c r="AH53" i="8"/>
  <c r="Z55" i="8"/>
  <c r="AA65" i="8"/>
  <c r="AH78" i="8"/>
  <c r="Z83" i="8"/>
  <c r="V127" i="10"/>
  <c r="X137" i="10"/>
  <c r="V246" i="10"/>
  <c r="W263" i="10"/>
  <c r="AH19" i="8"/>
  <c r="Z105" i="8"/>
  <c r="Z220" i="8"/>
  <c r="Z245" i="8"/>
  <c r="Z258" i="8"/>
  <c r="Z262" i="8"/>
  <c r="Z268" i="10"/>
  <c r="AS268" i="10" s="1"/>
  <c r="AH68" i="8"/>
  <c r="AH127" i="8"/>
  <c r="Z6" i="8"/>
  <c r="Z8" i="8"/>
  <c r="AA16" i="8"/>
  <c r="AH25" i="8"/>
  <c r="AH33" i="8"/>
  <c r="Z32" i="8"/>
  <c r="AA50" i="8"/>
  <c r="Z171" i="8"/>
  <c r="AM250" i="8"/>
  <c r="Z20" i="10"/>
  <c r="AS20" i="10" s="1"/>
  <c r="Z67" i="8"/>
  <c r="Z71" i="8"/>
  <c r="Z95" i="8"/>
  <c r="Z100" i="8"/>
  <c r="Z122" i="8"/>
  <c r="Z150" i="8"/>
  <c r="Z152" i="8"/>
  <c r="Z159" i="8"/>
  <c r="AL223" i="8"/>
  <c r="AL263" i="8"/>
  <c r="Z34" i="8"/>
  <c r="Z132" i="8"/>
  <c r="Z179" i="8"/>
  <c r="Z181" i="8"/>
  <c r="Z227" i="8"/>
  <c r="Z269" i="8"/>
  <c r="W22" i="10"/>
  <c r="Z189" i="8"/>
  <c r="AH234" i="8"/>
  <c r="AH274" i="8"/>
  <c r="Z88" i="8"/>
  <c r="Z7" i="8"/>
  <c r="Z15" i="8"/>
  <c r="Z49" i="8"/>
  <c r="Z90" i="8"/>
  <c r="Z142" i="8"/>
  <c r="Z166" i="8"/>
  <c r="Z168" i="8"/>
  <c r="Z180" i="8"/>
  <c r="Z182" i="8"/>
  <c r="Z188" i="8"/>
  <c r="Z26" i="8"/>
  <c r="Z109" i="8"/>
  <c r="Z138" i="8"/>
  <c r="Z162" i="8"/>
  <c r="Z194" i="8"/>
  <c r="Z204" i="8"/>
  <c r="Z213" i="8"/>
  <c r="Z237" i="8"/>
  <c r="AH253" i="8"/>
  <c r="Z272" i="8"/>
  <c r="AM215" i="8"/>
  <c r="W40" i="10"/>
  <c r="X127" i="10"/>
  <c r="Z23" i="8"/>
  <c r="Z148" i="8"/>
  <c r="AH208" i="8"/>
  <c r="W106" i="10"/>
  <c r="V124" i="10"/>
  <c r="V130" i="10"/>
  <c r="X143" i="10"/>
  <c r="W183" i="10"/>
  <c r="X230" i="10"/>
  <c r="X238" i="10"/>
  <c r="X246" i="10"/>
  <c r="W253" i="10"/>
  <c r="W266" i="10"/>
  <c r="W16" i="10"/>
  <c r="X43" i="10"/>
  <c r="W73" i="10"/>
  <c r="W96" i="10"/>
  <c r="W124" i="10"/>
  <c r="W130" i="10"/>
  <c r="V149" i="10"/>
  <c r="V172" i="10"/>
  <c r="X183" i="10"/>
  <c r="AA201" i="8"/>
  <c r="Z232" i="8"/>
  <c r="W143" i="10"/>
  <c r="V215" i="10"/>
  <c r="X114" i="10"/>
  <c r="V223" i="10"/>
  <c r="X234" i="10"/>
  <c r="X242" i="10"/>
  <c r="W250" i="10"/>
  <c r="W13" i="10"/>
  <c r="W25" i="10"/>
  <c r="Z31" i="10"/>
  <c r="AS31" i="10" s="1"/>
  <c r="X40" i="10"/>
  <c r="V46" i="10"/>
  <c r="X9" i="10"/>
  <c r="X13" i="10"/>
  <c r="X16" i="10"/>
  <c r="V19" i="10"/>
  <c r="X25" i="10"/>
  <c r="V29" i="10"/>
  <c r="V33" i="10"/>
  <c r="W46" i="10"/>
  <c r="X58" i="10"/>
  <c r="X65" i="10"/>
  <c r="X68" i="10"/>
  <c r="V73" i="10"/>
  <c r="X78" i="10"/>
  <c r="V92" i="10"/>
  <c r="X96" i="10"/>
  <c r="Z70" i="8"/>
  <c r="Z20" i="8"/>
  <c r="Z74" i="8"/>
  <c r="Z76" i="8"/>
  <c r="Z80" i="8"/>
  <c r="Z84" i="8"/>
  <c r="Z86" i="8"/>
  <c r="Z110" i="8"/>
  <c r="Z151" i="8"/>
  <c r="Z225" i="8"/>
  <c r="Z247" i="8"/>
  <c r="Z256" i="8"/>
  <c r="X19" i="10"/>
  <c r="X29" i="10"/>
  <c r="W36" i="10"/>
  <c r="V53" i="10"/>
  <c r="X73" i="10"/>
  <c r="V87" i="10"/>
  <c r="X92" i="10"/>
  <c r="V9" i="10"/>
  <c r="V13" i="10"/>
  <c r="V16" i="10"/>
  <c r="X22" i="10"/>
  <c r="V25" i="10"/>
  <c r="W43" i="10"/>
  <c r="X53" i="10"/>
  <c r="Z54" i="10"/>
  <c r="AS54" i="10" s="1"/>
  <c r="X61" i="10"/>
  <c r="V65" i="10"/>
  <c r="V68" i="10"/>
  <c r="V78" i="10"/>
  <c r="X82" i="10"/>
  <c r="X87" i="10"/>
  <c r="V96" i="10"/>
  <c r="V101" i="10"/>
  <c r="V106" i="10"/>
  <c r="W114" i="10"/>
  <c r="X156" i="10"/>
  <c r="X161" i="10"/>
  <c r="V183" i="10"/>
  <c r="V192" i="10"/>
  <c r="V230" i="10"/>
  <c r="V234" i="10"/>
  <c r="V238" i="10"/>
  <c r="V242" i="10"/>
  <c r="W242" i="10"/>
  <c r="Z39" i="8"/>
  <c r="Z72" i="8"/>
  <c r="Z77" i="8"/>
  <c r="AR148" i="8"/>
  <c r="Z167" i="8"/>
  <c r="Z177" i="8"/>
  <c r="Z187" i="8"/>
  <c r="Z202" i="8"/>
  <c r="Z207" i="8"/>
  <c r="Z212" i="8"/>
  <c r="Z236" i="8"/>
  <c r="AR177" i="8"/>
  <c r="AR219" i="8"/>
  <c r="AR222" i="8"/>
  <c r="X192" i="10"/>
  <c r="W230" i="10"/>
  <c r="Z28" i="8"/>
  <c r="Z47" i="8"/>
  <c r="Z56" i="8"/>
  <c r="AR72" i="8"/>
  <c r="Z85" i="8"/>
  <c r="Z186" i="8"/>
  <c r="X101" i="10"/>
  <c r="W29" i="10"/>
  <c r="W33" i="10"/>
  <c r="V36" i="10"/>
  <c r="X46" i="10"/>
  <c r="V50" i="10"/>
  <c r="W92" i="10"/>
  <c r="V119" i="10"/>
  <c r="X124" i="10"/>
  <c r="X130" i="10"/>
  <c r="V134" i="10"/>
  <c r="V137" i="10"/>
  <c r="W149" i="10"/>
  <c r="V196" i="10"/>
  <c r="V201" i="10"/>
  <c r="X208" i="10"/>
  <c r="X215" i="10"/>
  <c r="X250" i="10"/>
  <c r="X253" i="10"/>
  <c r="V257" i="10"/>
  <c r="V260" i="10"/>
  <c r="X266" i="10"/>
  <c r="V270" i="10"/>
  <c r="V274" i="10"/>
  <c r="W61" i="10"/>
  <c r="Z241" i="8"/>
  <c r="AA266" i="8"/>
  <c r="W134" i="10"/>
  <c r="W137" i="10"/>
  <c r="X149" i="10"/>
  <c r="V156" i="10"/>
  <c r="V161" i="10"/>
  <c r="X172" i="10"/>
  <c r="Z181" i="10"/>
  <c r="AS181" i="10" s="1"/>
  <c r="W196" i="10"/>
  <c r="W201" i="10"/>
  <c r="X223" i="10"/>
  <c r="Z225" i="10"/>
  <c r="AS225" i="10" s="1"/>
  <c r="W257" i="10"/>
  <c r="W260" i="10"/>
  <c r="W270" i="10"/>
  <c r="Z115" i="8"/>
  <c r="Z141" i="8"/>
  <c r="Z178" i="8"/>
  <c r="W192" i="10"/>
  <c r="X33" i="10"/>
  <c r="V61" i="10"/>
  <c r="V82" i="10"/>
  <c r="W101" i="10"/>
  <c r="X50" i="10"/>
  <c r="Z98" i="10"/>
  <c r="AS98" i="10" s="1"/>
  <c r="P283" i="10"/>
  <c r="V114" i="10"/>
  <c r="X119" i="10"/>
  <c r="X134" i="10"/>
  <c r="V143" i="10"/>
  <c r="W156" i="10"/>
  <c r="X196" i="10"/>
  <c r="X201" i="10"/>
  <c r="X257" i="10"/>
  <c r="X270" i="10"/>
  <c r="X274" i="10"/>
  <c r="W50" i="10"/>
  <c r="Z12" i="8"/>
  <c r="Z66" i="8"/>
  <c r="Z97" i="8"/>
  <c r="Z117" i="8"/>
  <c r="Z133" i="8"/>
  <c r="Z153" i="8"/>
  <c r="Z165" i="8"/>
  <c r="Z185" i="8"/>
  <c r="Z200" i="8"/>
  <c r="Z205" i="8"/>
  <c r="Z217" i="8"/>
  <c r="Z268" i="8"/>
  <c r="Z273" i="8"/>
  <c r="AL13" i="8"/>
  <c r="AR140" i="8"/>
  <c r="AR27" i="8"/>
  <c r="AR90" i="8"/>
  <c r="AR186" i="8"/>
  <c r="AR63" i="8"/>
  <c r="AR80" i="8"/>
  <c r="AR110" i="8"/>
  <c r="AR121" i="8"/>
  <c r="AR211" i="8"/>
  <c r="AR180" i="8"/>
  <c r="AQ36" i="8"/>
  <c r="AR48" i="8"/>
  <c r="AR152" i="8"/>
  <c r="Y180" i="8"/>
  <c r="AQ19" i="8"/>
  <c r="W87" i="10"/>
  <c r="V22" i="10"/>
  <c r="AA9" i="8"/>
  <c r="Z10" i="8"/>
  <c r="AM13" i="8"/>
  <c r="Z18" i="8"/>
  <c r="AA96" i="8"/>
  <c r="AH230" i="8"/>
  <c r="AL230" i="8"/>
  <c r="W161" i="10"/>
  <c r="AL134" i="8"/>
  <c r="Z216" i="10"/>
  <c r="AS216" i="10" s="1"/>
  <c r="Z48" i="10"/>
  <c r="AS48" i="10" s="1"/>
  <c r="Z117" i="10"/>
  <c r="AS117" i="10" s="1"/>
  <c r="Z139" i="10"/>
  <c r="AS139" i="10" s="1"/>
  <c r="W295" i="10"/>
  <c r="AB158" i="10"/>
  <c r="AT158" i="10" s="1"/>
  <c r="W53" i="10"/>
  <c r="W65" i="10"/>
  <c r="W78" i="10"/>
  <c r="W172" i="10"/>
  <c r="W215" i="10"/>
  <c r="W246" i="10"/>
  <c r="AH9" i="8"/>
  <c r="AH13" i="8"/>
  <c r="Z14" i="8"/>
  <c r="Z16" i="8" s="1"/>
  <c r="AA22" i="8"/>
  <c r="Z24" i="8"/>
  <c r="AL201" i="8"/>
  <c r="W208" i="10"/>
  <c r="AM22" i="8"/>
  <c r="Z105" i="10"/>
  <c r="AS105" i="10" s="1"/>
  <c r="Z220" i="10"/>
  <c r="AS220" i="10" s="1"/>
  <c r="V58" i="10"/>
  <c r="X106" i="10"/>
  <c r="AR28" i="8"/>
  <c r="Z135" i="8"/>
  <c r="AH137" i="8"/>
  <c r="AR245" i="8"/>
  <c r="W9" i="10"/>
  <c r="W119" i="10"/>
  <c r="W274" i="10"/>
  <c r="Z116" i="10"/>
  <c r="AS116" i="10" s="1"/>
  <c r="W58" i="10"/>
  <c r="W68" i="10"/>
  <c r="W82" i="10"/>
  <c r="W223" i="10"/>
  <c r="W238" i="10"/>
  <c r="AM33" i="8"/>
  <c r="AL40" i="8"/>
  <c r="AH215" i="8"/>
  <c r="Z209" i="8"/>
  <c r="P36" i="10"/>
  <c r="Z37" i="10"/>
  <c r="AS37" i="10" s="1"/>
  <c r="Z7" i="10"/>
  <c r="AS7" i="10" s="1"/>
  <c r="Z12" i="10"/>
  <c r="AS12" i="10" s="1"/>
  <c r="Z79" i="10"/>
  <c r="AS79" i="10" s="1"/>
  <c r="Z200" i="10"/>
  <c r="AS200" i="10" s="1"/>
  <c r="V40" i="10"/>
  <c r="Z11" i="8"/>
  <c r="AQ16" i="8"/>
  <c r="AM16" i="8"/>
  <c r="AA78" i="8"/>
  <c r="AH143" i="8"/>
  <c r="AA36" i="8"/>
  <c r="AM43" i="8"/>
  <c r="AR45" i="8"/>
  <c r="AQ53" i="8"/>
  <c r="AM53" i="8"/>
  <c r="AA82" i="8"/>
  <c r="AH119" i="8"/>
  <c r="Z118" i="8"/>
  <c r="Z121" i="8"/>
  <c r="Z126" i="8"/>
  <c r="AQ134" i="8"/>
  <c r="Z154" i="8"/>
  <c r="Z169" i="8"/>
  <c r="AM172" i="8"/>
  <c r="Z175" i="8"/>
  <c r="AH192" i="8"/>
  <c r="AA196" i="8"/>
  <c r="AH223" i="8"/>
  <c r="AR226" i="8"/>
  <c r="AH242" i="8"/>
  <c r="Z248" i="8"/>
  <c r="AA257" i="8"/>
  <c r="AM260" i="8"/>
  <c r="AH270" i="8"/>
  <c r="Z42" i="8"/>
  <c r="AH61" i="8"/>
  <c r="AM65" i="8"/>
  <c r="AL68" i="8"/>
  <c r="AM68" i="8"/>
  <c r="Z79" i="8"/>
  <c r="AR115" i="8"/>
  <c r="AA127" i="8"/>
  <c r="AL127" i="8"/>
  <c r="AA161" i="8"/>
  <c r="AH172" i="8"/>
  <c r="AA73" i="8"/>
  <c r="Z89" i="8"/>
  <c r="AM119" i="8"/>
  <c r="AH124" i="8"/>
  <c r="AH130" i="8"/>
  <c r="AM149" i="8"/>
  <c r="AR170" i="8"/>
  <c r="AM192" i="8"/>
  <c r="Z190" i="8"/>
  <c r="AL196" i="8"/>
  <c r="Z203" i="8"/>
  <c r="Z206" i="8"/>
  <c r="Z218" i="8"/>
  <c r="Z221" i="8"/>
  <c r="AA246" i="8"/>
  <c r="Z252" i="8"/>
  <c r="Z259" i="8"/>
  <c r="AA260" i="8"/>
  <c r="Z264" i="8"/>
  <c r="AA274" i="8"/>
  <c r="AM36" i="8"/>
  <c r="Z38" i="8"/>
  <c r="Z45" i="8"/>
  <c r="AL61" i="8"/>
  <c r="Z64" i="8"/>
  <c r="AH73" i="8"/>
  <c r="Z112" i="8"/>
  <c r="Z113" i="8"/>
  <c r="AR129" i="8"/>
  <c r="AA137" i="8"/>
  <c r="AR174" i="8"/>
  <c r="AM196" i="8"/>
  <c r="Z233" i="8"/>
  <c r="AA238" i="8"/>
  <c r="AH246" i="8"/>
  <c r="AR265" i="8"/>
  <c r="AL270" i="8"/>
  <c r="AL65" i="8"/>
  <c r="Z81" i="8"/>
  <c r="Z102" i="8"/>
  <c r="AH106" i="8"/>
  <c r="AH114" i="8"/>
  <c r="AA119" i="8"/>
  <c r="Z140" i="8"/>
  <c r="AA149" i="8"/>
  <c r="AH156" i="8"/>
  <c r="Z155" i="8"/>
  <c r="Z160" i="8"/>
  <c r="Z164" i="8"/>
  <c r="Z170" i="8"/>
  <c r="Z176" i="8"/>
  <c r="AR190" i="8"/>
  <c r="Z198" i="8"/>
  <c r="AM208" i="8"/>
  <c r="AA215" i="8"/>
  <c r="Z210" i="8"/>
  <c r="AR214" i="8"/>
  <c r="AA230" i="8"/>
  <c r="Z228" i="8"/>
  <c r="AH238" i="8"/>
  <c r="AL246" i="8"/>
  <c r="Z255" i="8"/>
  <c r="AH260" i="8"/>
  <c r="Z158" i="8"/>
  <c r="AH161" i="8"/>
  <c r="AA19" i="8"/>
  <c r="AA25" i="8"/>
  <c r="Z27" i="8"/>
  <c r="AL29" i="8"/>
  <c r="Z37" i="8"/>
  <c r="Z44" i="8"/>
  <c r="AA46" i="8"/>
  <c r="Z48" i="8"/>
  <c r="AM58" i="8"/>
  <c r="AA68" i="8"/>
  <c r="AL82" i="8"/>
  <c r="AL87" i="8"/>
  <c r="Z99" i="8"/>
  <c r="AL106" i="8"/>
  <c r="Z108" i="8"/>
  <c r="AL16" i="8"/>
  <c r="AL19" i="8"/>
  <c r="Z21" i="8"/>
  <c r="AL22" i="8"/>
  <c r="AL25" i="8"/>
  <c r="AH29" i="8"/>
  <c r="AQ33" i="8"/>
  <c r="AL33" i="8"/>
  <c r="AA40" i="8"/>
  <c r="Z51" i="8"/>
  <c r="AL58" i="8"/>
  <c r="AM61" i="8"/>
  <c r="AM82" i="8"/>
  <c r="AM87" i="8"/>
  <c r="AM92" i="8"/>
  <c r="Z93" i="8"/>
  <c r="AP106" i="8"/>
  <c r="Z107" i="8"/>
  <c r="AA114" i="8"/>
  <c r="Z116" i="8"/>
  <c r="Z146" i="8"/>
  <c r="AH149" i="8"/>
  <c r="AA253" i="8"/>
  <c r="Z251" i="8"/>
  <c r="AC275" i="8"/>
  <c r="AL278" i="8" s="1"/>
  <c r="AP127" i="8"/>
  <c r="AP29" i="8"/>
  <c r="AL78" i="8"/>
  <c r="AM78" i="8"/>
  <c r="AA87" i="8"/>
  <c r="AR169" i="8"/>
  <c r="AJ275" i="8"/>
  <c r="AM19" i="8"/>
  <c r="AM25" i="8"/>
  <c r="Z35" i="8"/>
  <c r="AL43" i="8"/>
  <c r="AM46" i="8"/>
  <c r="AL46" i="8"/>
  <c r="Z57" i="8"/>
  <c r="Z60" i="8"/>
  <c r="Z62" i="8"/>
  <c r="AL73" i="8"/>
  <c r="AH82" i="8"/>
  <c r="AL101" i="8"/>
  <c r="Z104" i="8"/>
  <c r="AA13" i="8"/>
  <c r="Z120" i="8"/>
  <c r="AA124" i="8"/>
  <c r="Z30" i="8"/>
  <c r="AM40" i="8"/>
  <c r="Z41" i="8"/>
  <c r="AL50" i="8"/>
  <c r="Z59" i="8"/>
  <c r="AA61" i="8"/>
  <c r="Z63" i="8"/>
  <c r="AM73" i="8"/>
  <c r="Z75" i="8"/>
  <c r="Z103" i="8"/>
  <c r="Z54" i="8"/>
  <c r="Z69" i="8"/>
  <c r="AH96" i="8"/>
  <c r="Z94" i="8"/>
  <c r="AA101" i="8"/>
  <c r="AM106" i="8"/>
  <c r="AL114" i="8"/>
  <c r="Z111" i="8"/>
  <c r="AL119" i="8"/>
  <c r="Z123" i="8"/>
  <c r="AM124" i="8"/>
  <c r="AM127" i="8"/>
  <c r="AR126" i="8"/>
  <c r="Z128" i="8"/>
  <c r="AA130" i="8"/>
  <c r="AA172" i="8"/>
  <c r="AH183" i="8"/>
  <c r="Z173" i="8"/>
  <c r="AL183" i="8"/>
  <c r="AL234" i="8"/>
  <c r="AB275" i="8"/>
  <c r="AL96" i="8"/>
  <c r="AM114" i="8"/>
  <c r="AA143" i="8"/>
  <c r="AA156" i="8"/>
  <c r="AI275" i="8"/>
  <c r="AA92" i="8"/>
  <c r="Z125" i="8"/>
  <c r="AA134" i="8"/>
  <c r="AR145" i="8"/>
  <c r="AR146" i="8"/>
  <c r="AM183" i="8"/>
  <c r="AL260" i="8"/>
  <c r="AM101" i="8"/>
  <c r="AA106" i="8"/>
  <c r="AL143" i="8"/>
  <c r="AL156" i="8"/>
  <c r="AM161" i="8"/>
  <c r="AL172" i="8"/>
  <c r="AD275" i="8"/>
  <c r="Z174" i="8"/>
  <c r="AA183" i="8"/>
  <c r="AM230" i="8"/>
  <c r="AM242" i="8"/>
  <c r="Z131" i="8"/>
  <c r="Z184" i="8"/>
  <c r="AA192" i="8"/>
  <c r="AR193" i="8"/>
  <c r="Z195" i="8"/>
  <c r="Z197" i="8"/>
  <c r="AR198" i="8"/>
  <c r="Z211" i="8"/>
  <c r="Z214" i="8"/>
  <c r="Z216" i="8"/>
  <c r="AA223" i="8"/>
  <c r="Z219" i="8"/>
  <c r="Z222" i="8"/>
  <c r="Z224" i="8"/>
  <c r="AR228" i="8"/>
  <c r="AM234" i="8"/>
  <c r="AM238" i="8"/>
  <c r="Z240" i="8"/>
  <c r="AR241" i="8"/>
  <c r="Z244" i="8"/>
  <c r="AA250" i="8"/>
  <c r="AH257" i="8"/>
  <c r="AH266" i="8"/>
  <c r="AL130" i="8"/>
  <c r="AM134" i="8"/>
  <c r="Z136" i="8"/>
  <c r="AM143" i="8"/>
  <c r="Z145" i="8"/>
  <c r="Z157" i="8"/>
  <c r="Z199" i="8"/>
  <c r="AA208" i="8"/>
  <c r="Z226" i="8"/>
  <c r="Z229" i="8"/>
  <c r="Z231" i="8"/>
  <c r="AA234" i="8"/>
  <c r="AH250" i="8"/>
  <c r="AL257" i="8"/>
  <c r="AL274" i="8"/>
  <c r="AM130" i="8"/>
  <c r="AL192" i="8"/>
  <c r="AM257" i="8"/>
  <c r="AR258" i="8"/>
  <c r="AM274" i="8"/>
  <c r="AE275" i="8"/>
  <c r="AK275" i="8"/>
  <c r="AL137" i="8"/>
  <c r="AL149" i="8"/>
  <c r="AM156" i="8"/>
  <c r="AL161" i="8"/>
  <c r="AH196" i="8"/>
  <c r="AH201" i="8"/>
  <c r="AM223" i="8"/>
  <c r="AL250" i="8"/>
  <c r="AM253" i="8"/>
  <c r="Z261" i="8"/>
  <c r="AA263" i="8"/>
  <c r="AM266" i="8"/>
  <c r="AM270" i="8"/>
  <c r="AF275" i="8"/>
  <c r="AM201" i="8"/>
  <c r="AL208" i="8"/>
  <c r="AL215" i="8"/>
  <c r="AL238" i="8"/>
  <c r="AL242" i="8"/>
  <c r="AM246" i="8"/>
  <c r="Z249" i="8"/>
  <c r="Z265" i="8"/>
  <c r="Z267" i="8"/>
  <c r="AA270" i="8"/>
  <c r="AG275" i="8"/>
  <c r="Z243" i="8"/>
  <c r="Z239" i="8"/>
  <c r="Z254" i="8"/>
  <c r="Z235" i="8"/>
  <c r="Z271" i="8"/>
  <c r="P9" i="10"/>
  <c r="AG250" i="10"/>
  <c r="AG253" i="10"/>
  <c r="AG25" i="10"/>
  <c r="AG50" i="10"/>
  <c r="P82" i="10"/>
  <c r="P87" i="10"/>
  <c r="AG137" i="10"/>
  <c r="AG183" i="10"/>
  <c r="P230" i="10"/>
  <c r="AV125" i="10"/>
  <c r="AV127" i="10" s="1"/>
  <c r="AG127" i="10"/>
  <c r="AV162" i="10"/>
  <c r="AV172" i="10" s="1"/>
  <c r="AG172" i="10"/>
  <c r="AG19" i="10"/>
  <c r="AV37" i="10"/>
  <c r="AV40" i="10" s="1"/>
  <c r="AG40" i="10"/>
  <c r="AG43" i="10"/>
  <c r="AG53" i="10"/>
  <c r="AV59" i="10"/>
  <c r="AV61" i="10" s="1"/>
  <c r="AG61" i="10"/>
  <c r="P68" i="10"/>
  <c r="P78" i="10"/>
  <c r="AG92" i="10"/>
  <c r="P119" i="10"/>
  <c r="U144" i="10"/>
  <c r="AC144" i="10" s="1"/>
  <c r="AG156" i="10"/>
  <c r="AG161" i="10"/>
  <c r="AG192" i="10"/>
  <c r="U216" i="10"/>
  <c r="AR216" i="10" s="1"/>
  <c r="P246" i="10"/>
  <c r="AV251" i="10"/>
  <c r="AV253" i="10" s="1"/>
  <c r="AG266" i="10"/>
  <c r="AV26" i="10"/>
  <c r="AV29" i="10" s="1"/>
  <c r="AG29" i="10"/>
  <c r="AG82" i="10"/>
  <c r="AG87" i="10"/>
  <c r="AG124" i="10"/>
  <c r="AG130" i="10"/>
  <c r="AV138" i="10"/>
  <c r="AV143" i="10" s="1"/>
  <c r="AG143" i="10"/>
  <c r="AV202" i="10"/>
  <c r="AV208" i="10" s="1"/>
  <c r="AG208" i="10"/>
  <c r="AG215" i="10"/>
  <c r="AG230" i="10"/>
  <c r="P238" i="10"/>
  <c r="U239" i="10"/>
  <c r="AR239" i="10" s="1"/>
  <c r="P242" i="10"/>
  <c r="AG9" i="10"/>
  <c r="AV20" i="10"/>
  <c r="AV22" i="10" s="1"/>
  <c r="AG22" i="10"/>
  <c r="AG33" i="10"/>
  <c r="AG46" i="10"/>
  <c r="AG134" i="10"/>
  <c r="P172" i="10"/>
  <c r="AG196" i="10"/>
  <c r="AG201" i="10"/>
  <c r="AG223" i="10"/>
  <c r="AG234" i="10"/>
  <c r="AV235" i="10"/>
  <c r="AG238" i="10"/>
  <c r="AV239" i="10"/>
  <c r="AV242" i="10" s="1"/>
  <c r="AG242" i="10"/>
  <c r="AG274" i="10"/>
  <c r="Q275" i="10"/>
  <c r="AV54" i="10"/>
  <c r="AV58" i="10" s="1"/>
  <c r="AG58" i="10"/>
  <c r="AV62" i="10"/>
  <c r="AG65" i="10"/>
  <c r="AV66" i="10"/>
  <c r="AV68" i="10" s="1"/>
  <c r="AG68" i="10"/>
  <c r="AG78" i="10"/>
  <c r="AV115" i="10"/>
  <c r="AV119" i="10" s="1"/>
  <c r="AG119" i="10"/>
  <c r="AV258" i="10"/>
  <c r="AG260" i="10"/>
  <c r="AV10" i="10"/>
  <c r="AV13" i="10" s="1"/>
  <c r="AG13" i="10"/>
  <c r="AG16" i="10"/>
  <c r="AG36" i="10"/>
  <c r="P53" i="10"/>
  <c r="P61" i="10"/>
  <c r="AG73" i="10"/>
  <c r="AV93" i="10"/>
  <c r="AG96" i="10"/>
  <c r="AG101" i="10"/>
  <c r="AG283" i="10"/>
  <c r="AG106" i="10"/>
  <c r="AG114" i="10"/>
  <c r="AG149" i="10"/>
  <c r="AV295" i="10"/>
  <c r="P192" i="10"/>
  <c r="AV243" i="10"/>
  <c r="AV246" i="10" s="1"/>
  <c r="AG246" i="10"/>
  <c r="AG263" i="10"/>
  <c r="R275" i="10"/>
  <c r="AJ275" i="10"/>
  <c r="AD275" i="10"/>
  <c r="T275" i="10"/>
  <c r="AE275" i="10"/>
  <c r="AK275" i="10"/>
  <c r="AF275" i="10"/>
  <c r="AL275" i="10"/>
  <c r="S275" i="10"/>
  <c r="Y275" i="10"/>
  <c r="AM275" i="10"/>
  <c r="AV224" i="10"/>
  <c r="AV230" i="10" s="1"/>
  <c r="AB180" i="10"/>
  <c r="AT180" i="10" s="1"/>
  <c r="AR180" i="10"/>
  <c r="AV34" i="10"/>
  <c r="AV36" i="10" s="1"/>
  <c r="Y282" i="10"/>
  <c r="AV94" i="10"/>
  <c r="AV131" i="10"/>
  <c r="AV134" i="10" s="1"/>
  <c r="AC152" i="10"/>
  <c r="AU152" i="10" s="1"/>
  <c r="AK282" i="10"/>
  <c r="AV17" i="10"/>
  <c r="AV19" i="10" s="1"/>
  <c r="S282" i="10"/>
  <c r="Q282" i="10"/>
  <c r="G180" i="8"/>
  <c r="Z57" i="10"/>
  <c r="Z35" i="10"/>
  <c r="AS35" i="10" s="1"/>
  <c r="X295" i="10"/>
  <c r="Z47" i="10"/>
  <c r="Z64" i="10"/>
  <c r="AS64" i="10" s="1"/>
  <c r="Z226" i="10"/>
  <c r="AS226" i="10" s="1"/>
  <c r="Z26" i="10"/>
  <c r="Z147" i="10"/>
  <c r="Z206" i="10"/>
  <c r="AS206" i="10" s="1"/>
  <c r="Z229" i="10"/>
  <c r="AS229" i="10" s="1"/>
  <c r="AB94" i="10"/>
  <c r="AT94" i="10" s="1"/>
  <c r="Z158" i="10"/>
  <c r="AS158" i="10" s="1"/>
  <c r="Z160" i="10"/>
  <c r="AS160" i="10" s="1"/>
  <c r="Z262" i="10"/>
  <c r="AS262" i="10" s="1"/>
  <c r="Z18" i="10"/>
  <c r="AS18" i="10" s="1"/>
  <c r="Z27" i="10"/>
  <c r="AS27" i="10" s="1"/>
  <c r="Z28" i="10"/>
  <c r="AS28" i="10" s="1"/>
  <c r="Z55" i="10"/>
  <c r="AS55" i="10" s="1"/>
  <c r="Z211" i="10"/>
  <c r="AS211" i="10" s="1"/>
  <c r="Z265" i="10"/>
  <c r="AS265" i="10" s="1"/>
  <c r="Z42" i="10"/>
  <c r="Z80" i="10"/>
  <c r="AS80" i="10" s="1"/>
  <c r="Z81" i="10"/>
  <c r="AS81" i="10" s="1"/>
  <c r="Z176" i="10"/>
  <c r="AS176" i="10" s="1"/>
  <c r="X296" i="10"/>
  <c r="Z255" i="10"/>
  <c r="AS255" i="10" s="1"/>
  <c r="Z273" i="10"/>
  <c r="AS273" i="10" s="1"/>
  <c r="Z133" i="10"/>
  <c r="AS133" i="10" s="1"/>
  <c r="Z152" i="10"/>
  <c r="AS152" i="10" s="1"/>
  <c r="Z198" i="10"/>
  <c r="AS198" i="10" s="1"/>
  <c r="Z213" i="10"/>
  <c r="AS213" i="10" s="1"/>
  <c r="Z188" i="10"/>
  <c r="AS188" i="10" s="1"/>
  <c r="Z193" i="10"/>
  <c r="Z195" i="10"/>
  <c r="AS195" i="10" s="1"/>
  <c r="Z235" i="10"/>
  <c r="AS235" i="10" s="1"/>
  <c r="Z237" i="10"/>
  <c r="AS237" i="10" s="1"/>
  <c r="AB212" i="10"/>
  <c r="AT212" i="10" s="1"/>
  <c r="AR212" i="10"/>
  <c r="Z15" i="10"/>
  <c r="AS15" i="10" s="1"/>
  <c r="Z24" i="10"/>
  <c r="Z17" i="10"/>
  <c r="AV44" i="10"/>
  <c r="AV46" i="10" s="1"/>
  <c r="AV47" i="10"/>
  <c r="AV50" i="10" s="1"/>
  <c r="Z52" i="10"/>
  <c r="AS52" i="10" s="1"/>
  <c r="U63" i="10"/>
  <c r="AC63" i="10" s="1"/>
  <c r="AU63" i="10" s="1"/>
  <c r="Z63" i="10"/>
  <c r="AS63" i="10" s="1"/>
  <c r="Z138" i="10"/>
  <c r="Z157" i="10"/>
  <c r="P43" i="10"/>
  <c r="Z41" i="10"/>
  <c r="P50" i="10"/>
  <c r="Z49" i="10"/>
  <c r="AS49" i="10" s="1"/>
  <c r="Z23" i="10"/>
  <c r="V297" i="10"/>
  <c r="Z39" i="10"/>
  <c r="AV51" i="10"/>
  <c r="AV53" i="10" s="1"/>
  <c r="U56" i="10"/>
  <c r="AC56" i="10" s="1"/>
  <c r="AU56" i="10" s="1"/>
  <c r="Z56" i="10"/>
  <c r="U145" i="10"/>
  <c r="AC145" i="10" s="1"/>
  <c r="AU145" i="10" s="1"/>
  <c r="AV83" i="10"/>
  <c r="AV87" i="10" s="1"/>
  <c r="P29" i="10"/>
  <c r="Z32" i="10"/>
  <c r="AS32" i="10" s="1"/>
  <c r="AV64" i="10"/>
  <c r="Z71" i="10"/>
  <c r="AS71" i="10" s="1"/>
  <c r="U71" i="10"/>
  <c r="AB71" i="10" s="1"/>
  <c r="AT71" i="10" s="1"/>
  <c r="X293" i="10"/>
  <c r="Z21" i="10"/>
  <c r="AS21" i="10" s="1"/>
  <c r="AV30" i="10"/>
  <c r="AV33" i="10" s="1"/>
  <c r="Z38" i="10"/>
  <c r="AS38" i="10" s="1"/>
  <c r="Z97" i="10"/>
  <c r="Z159" i="10"/>
  <c r="AS159" i="10" s="1"/>
  <c r="AB159" i="10"/>
  <c r="AT159" i="10" s="1"/>
  <c r="AB229" i="10"/>
  <c r="AT229" i="10" s="1"/>
  <c r="AR229" i="10"/>
  <c r="Z14" i="10"/>
  <c r="AG297" i="10"/>
  <c r="Z45" i="10"/>
  <c r="AS45" i="10" s="1"/>
  <c r="V298" i="10"/>
  <c r="Z60" i="10"/>
  <c r="AS60" i="10" s="1"/>
  <c r="Z67" i="10"/>
  <c r="AS67" i="10" s="1"/>
  <c r="Z77" i="10"/>
  <c r="AS77" i="10" s="1"/>
  <c r="Z88" i="10"/>
  <c r="Z90" i="10"/>
  <c r="AS90" i="10" s="1"/>
  <c r="P134" i="10"/>
  <c r="AB214" i="10"/>
  <c r="AT214" i="10" s="1"/>
  <c r="AR237" i="10"/>
  <c r="P260" i="10"/>
  <c r="Z258" i="10"/>
  <c r="AS258" i="10" s="1"/>
  <c r="AC273" i="10"/>
  <c r="AU273" i="10" s="1"/>
  <c r="AR273" i="10"/>
  <c r="AV41" i="10"/>
  <c r="AV43" i="10" s="1"/>
  <c r="Z76" i="10"/>
  <c r="AS76" i="10" s="1"/>
  <c r="AB160" i="10"/>
  <c r="AT160" i="10" s="1"/>
  <c r="Z221" i="10"/>
  <c r="AS221" i="10" s="1"/>
  <c r="Z89" i="10"/>
  <c r="AS89" i="10" s="1"/>
  <c r="Z91" i="10"/>
  <c r="W284" i="10"/>
  <c r="AB221" i="10"/>
  <c r="AT221" i="10" s="1"/>
  <c r="AR221" i="10"/>
  <c r="AR225" i="10"/>
  <c r="AB256" i="10"/>
  <c r="AT256" i="10" s="1"/>
  <c r="AV259" i="10"/>
  <c r="AV297" i="10"/>
  <c r="Z62" i="10"/>
  <c r="Z75" i="10"/>
  <c r="Z104" i="10"/>
  <c r="AS104" i="10" s="1"/>
  <c r="Z118" i="10"/>
  <c r="AS118" i="10" s="1"/>
  <c r="Z126" i="10"/>
  <c r="Z132" i="10"/>
  <c r="AS132" i="10" s="1"/>
  <c r="Z141" i="10"/>
  <c r="AB236" i="10"/>
  <c r="AT236" i="10" s="1"/>
  <c r="AR236" i="10"/>
  <c r="AC236" i="10"/>
  <c r="AU236" i="10" s="1"/>
  <c r="Z142" i="10"/>
  <c r="AS142" i="10" s="1"/>
  <c r="Z146" i="10"/>
  <c r="V284" i="10"/>
  <c r="Z167" i="10"/>
  <c r="AS167" i="10" s="1"/>
  <c r="Z177" i="10"/>
  <c r="AS177" i="10" s="1"/>
  <c r="Z189" i="10"/>
  <c r="AS189" i="10" s="1"/>
  <c r="Z199" i="10"/>
  <c r="AS199" i="10" s="1"/>
  <c r="AR226" i="10"/>
  <c r="Z227" i="10"/>
  <c r="AS227" i="10" s="1"/>
  <c r="Z232" i="10"/>
  <c r="AS232" i="10" s="1"/>
  <c r="Z140" i="10"/>
  <c r="AS140" i="10" s="1"/>
  <c r="Z145" i="10"/>
  <c r="AS145" i="10" s="1"/>
  <c r="Z155" i="10"/>
  <c r="AS155" i="10" s="1"/>
  <c r="Z184" i="10"/>
  <c r="Z187" i="10"/>
  <c r="AS187" i="10" s="1"/>
  <c r="Z191" i="10"/>
  <c r="AS191" i="10" s="1"/>
  <c r="Z214" i="10"/>
  <c r="AS214" i="10" s="1"/>
  <c r="Z219" i="10"/>
  <c r="AS219" i="10" s="1"/>
  <c r="AB226" i="10"/>
  <c r="AT226" i="10" s="1"/>
  <c r="Z239" i="10"/>
  <c r="Z269" i="10"/>
  <c r="AS269" i="10" s="1"/>
  <c r="E300" i="10"/>
  <c r="Z148" i="10"/>
  <c r="AG295" i="10"/>
  <c r="AG284" i="10"/>
  <c r="Z166" i="10"/>
  <c r="AS166" i="10" s="1"/>
  <c r="Z174" i="10"/>
  <c r="AS174" i="10" s="1"/>
  <c r="Z186" i="10"/>
  <c r="AS186" i="10" s="1"/>
  <c r="AV237" i="10"/>
  <c r="AV293" i="10" s="1"/>
  <c r="Z245" i="10"/>
  <c r="AS245" i="10" s="1"/>
  <c r="U255" i="10"/>
  <c r="AB255" i="10" s="1"/>
  <c r="AT255" i="10" s="1"/>
  <c r="X286" i="10"/>
  <c r="V294" i="10"/>
  <c r="Z171" i="10"/>
  <c r="AS171" i="10" s="1"/>
  <c r="Z175" i="10"/>
  <c r="AS175" i="10" s="1"/>
  <c r="Z179" i="10"/>
  <c r="AB181" i="10"/>
  <c r="AT181" i="10" s="1"/>
  <c r="Z190" i="10"/>
  <c r="AS190" i="10" s="1"/>
  <c r="Z194" i="10"/>
  <c r="AS194" i="10" s="1"/>
  <c r="Z212" i="10"/>
  <c r="AS212" i="10" s="1"/>
  <c r="P253" i="10"/>
  <c r="Z256" i="10"/>
  <c r="AS256" i="10" s="1"/>
  <c r="AM282" i="10"/>
  <c r="R282" i="10"/>
  <c r="Z165" i="10"/>
  <c r="AS165" i="10" s="1"/>
  <c r="Z197" i="10"/>
  <c r="AS197" i="10" s="1"/>
  <c r="Z236" i="10"/>
  <c r="AS236" i="10" s="1"/>
  <c r="E285" i="10"/>
  <c r="E299" i="10"/>
  <c r="AL282" i="10"/>
  <c r="AV144" i="10"/>
  <c r="AV149" i="10" s="1"/>
  <c r="AF282" i="10"/>
  <c r="T282" i="10"/>
  <c r="AJ282" i="10"/>
  <c r="E287" i="10"/>
  <c r="AE282" i="10"/>
  <c r="AB15" i="10"/>
  <c r="AT15" i="10" s="1"/>
  <c r="AR15" i="10"/>
  <c r="AC15" i="10"/>
  <c r="AU15" i="10" s="1"/>
  <c r="AB7" i="10"/>
  <c r="AT7" i="10" s="1"/>
  <c r="AR7" i="10"/>
  <c r="AC7" i="10"/>
  <c r="AU7" i="10" s="1"/>
  <c r="AR11" i="10"/>
  <c r="AB11" i="10"/>
  <c r="AT11" i="10" s="1"/>
  <c r="AC11" i="10"/>
  <c r="AU11" i="10" s="1"/>
  <c r="AB21" i="10"/>
  <c r="AT21" i="10" s="1"/>
  <c r="AR21" i="10"/>
  <c r="AC21" i="10"/>
  <c r="AU21" i="10" s="1"/>
  <c r="AC90" i="10"/>
  <c r="AU90" i="10" s="1"/>
  <c r="AR90" i="10"/>
  <c r="AB90" i="10"/>
  <c r="AT90" i="10" s="1"/>
  <c r="U6" i="10"/>
  <c r="V288" i="10"/>
  <c r="AG288" i="10"/>
  <c r="AC42" i="10"/>
  <c r="AU42" i="10" s="1"/>
  <c r="AB42" i="10"/>
  <c r="AT42" i="10" s="1"/>
  <c r="AR42" i="10"/>
  <c r="Z74" i="10"/>
  <c r="U99" i="10"/>
  <c r="Z99" i="10"/>
  <c r="AS99" i="10" s="1"/>
  <c r="Z6" i="10"/>
  <c r="AC57" i="10"/>
  <c r="AU57" i="10" s="1"/>
  <c r="AB57" i="10"/>
  <c r="AT57" i="10" s="1"/>
  <c r="AR57" i="10"/>
  <c r="Z59" i="10"/>
  <c r="AC64" i="10"/>
  <c r="AU64" i="10" s="1"/>
  <c r="AB64" i="10"/>
  <c r="AT64" i="10" s="1"/>
  <c r="AR64" i="10"/>
  <c r="Z66" i="10"/>
  <c r="U69" i="10"/>
  <c r="AV74" i="10"/>
  <c r="AV78" i="10" s="1"/>
  <c r="V293" i="10"/>
  <c r="U12" i="10"/>
  <c r="U31" i="10"/>
  <c r="W293" i="10"/>
  <c r="P16" i="10"/>
  <c r="AV23" i="10"/>
  <c r="AV25" i="10" s="1"/>
  <c r="U34" i="10"/>
  <c r="U36" i="10" s="1"/>
  <c r="AC55" i="10"/>
  <c r="AU55" i="10" s="1"/>
  <c r="AB55" i="10"/>
  <c r="AT55" i="10" s="1"/>
  <c r="AR55" i="10"/>
  <c r="U62" i="10"/>
  <c r="AR75" i="10"/>
  <c r="AC75" i="10"/>
  <c r="AU75" i="10" s="1"/>
  <c r="AB75" i="10"/>
  <c r="AT75" i="10" s="1"/>
  <c r="U108" i="10"/>
  <c r="Z108" i="10"/>
  <c r="AS108" i="10" s="1"/>
  <c r="W288" i="10"/>
  <c r="Z8" i="10"/>
  <c r="AR38" i="10"/>
  <c r="AB38" i="10"/>
  <c r="AT38" i="10" s="1"/>
  <c r="AR45" i="10"/>
  <c r="AB45" i="10"/>
  <c r="AT45" i="10" s="1"/>
  <c r="AR60" i="10"/>
  <c r="AB60" i="10"/>
  <c r="AT60" i="10" s="1"/>
  <c r="AR67" i="10"/>
  <c r="AB67" i="10"/>
  <c r="AT67" i="10" s="1"/>
  <c r="U83" i="10"/>
  <c r="U87" i="10" s="1"/>
  <c r="U112" i="10"/>
  <c r="Z112" i="10"/>
  <c r="AS112" i="10" s="1"/>
  <c r="U122" i="10"/>
  <c r="Z122" i="10"/>
  <c r="AS122" i="10" s="1"/>
  <c r="U178" i="10"/>
  <c r="Z178" i="10"/>
  <c r="AS178" i="10" s="1"/>
  <c r="AR18" i="10"/>
  <c r="AB18" i="10"/>
  <c r="AT18" i="10" s="1"/>
  <c r="P22" i="10"/>
  <c r="X288" i="10"/>
  <c r="Z10" i="10"/>
  <c r="Z11" i="10"/>
  <c r="AS11" i="10" s="1"/>
  <c r="AV14" i="10"/>
  <c r="AV16" i="10" s="1"/>
  <c r="AR24" i="10"/>
  <c r="AB24" i="10"/>
  <c r="AT24" i="10" s="1"/>
  <c r="AC24" i="10"/>
  <c r="AU24" i="10" s="1"/>
  <c r="Z30" i="10"/>
  <c r="V289" i="10"/>
  <c r="Z44" i="10"/>
  <c r="AC48" i="10"/>
  <c r="AU48" i="10" s="1"/>
  <c r="AB48" i="10"/>
  <c r="AT48" i="10" s="1"/>
  <c r="AR48" i="10"/>
  <c r="AR52" i="10"/>
  <c r="AB52" i="10"/>
  <c r="AT52" i="10" s="1"/>
  <c r="U70" i="10"/>
  <c r="Z70" i="10"/>
  <c r="AS70" i="10" s="1"/>
  <c r="U72" i="10"/>
  <c r="Z72" i="10"/>
  <c r="AS72" i="10" s="1"/>
  <c r="AB76" i="10"/>
  <c r="AT76" i="10" s="1"/>
  <c r="AR76" i="10"/>
  <c r="AC76" i="10"/>
  <c r="AU76" i="10" s="1"/>
  <c r="AR77" i="10"/>
  <c r="AC77" i="10"/>
  <c r="AU77" i="10" s="1"/>
  <c r="AB77" i="10"/>
  <c r="AT77" i="10" s="1"/>
  <c r="AV79" i="10"/>
  <c r="AV82" i="10" s="1"/>
  <c r="AC81" i="10"/>
  <c r="AU81" i="10" s="1"/>
  <c r="AB81" i="10"/>
  <c r="AT81" i="10" s="1"/>
  <c r="P96" i="10"/>
  <c r="AC18" i="10"/>
  <c r="AU18" i="10" s="1"/>
  <c r="U54" i="10"/>
  <c r="AR85" i="10"/>
  <c r="AB85" i="10"/>
  <c r="AT85" i="10" s="1"/>
  <c r="AC95" i="10"/>
  <c r="AU95" i="10" s="1"/>
  <c r="AB95" i="10"/>
  <c r="AT95" i="10" s="1"/>
  <c r="AR95" i="10"/>
  <c r="U100" i="10"/>
  <c r="Z100" i="10"/>
  <c r="AS100" i="10" s="1"/>
  <c r="V290" i="10"/>
  <c r="Z103" i="10"/>
  <c r="U110" i="10"/>
  <c r="Z110" i="10"/>
  <c r="AS110" i="10" s="1"/>
  <c r="Z128" i="10"/>
  <c r="Z135" i="10"/>
  <c r="AV6" i="10"/>
  <c r="AV9" i="10" s="1"/>
  <c r="U8" i="10"/>
  <c r="AB27" i="10"/>
  <c r="AT27" i="10" s="1"/>
  <c r="AR27" i="10"/>
  <c r="AC27" i="10"/>
  <c r="AU27" i="10" s="1"/>
  <c r="AB28" i="10"/>
  <c r="AT28" i="10" s="1"/>
  <c r="AR28" i="10"/>
  <c r="AC28" i="10"/>
  <c r="AU28" i="10" s="1"/>
  <c r="Z34" i="10"/>
  <c r="AB35" i="10"/>
  <c r="AT35" i="10" s="1"/>
  <c r="AR35" i="10"/>
  <c r="AC35" i="10"/>
  <c r="AU35" i="10" s="1"/>
  <c r="AG293" i="10"/>
  <c r="AR32" i="10"/>
  <c r="AB32" i="10"/>
  <c r="AT32" i="10" s="1"/>
  <c r="AC38" i="10"/>
  <c r="AU38" i="10" s="1"/>
  <c r="W297" i="10"/>
  <c r="Z51" i="10"/>
  <c r="U59" i="10"/>
  <c r="U61" i="10" s="1"/>
  <c r="U66" i="10"/>
  <c r="U68" i="10" s="1"/>
  <c r="AC80" i="10"/>
  <c r="AU80" i="10" s="1"/>
  <c r="AR80" i="10"/>
  <c r="AB80" i="10"/>
  <c r="AT80" i="10" s="1"/>
  <c r="AR94" i="10"/>
  <c r="AC94" i="10"/>
  <c r="AU94" i="10" s="1"/>
  <c r="Z120" i="10"/>
  <c r="X298" i="10"/>
  <c r="U51" i="10"/>
  <c r="U53" i="10" s="1"/>
  <c r="Z69" i="10"/>
  <c r="U74" i="10"/>
  <c r="U78" i="10" s="1"/>
  <c r="U79" i="10"/>
  <c r="U82" i="10" s="1"/>
  <c r="AR84" i="10"/>
  <c r="AR86" i="10"/>
  <c r="P92" i="10"/>
  <c r="Z93" i="10"/>
  <c r="Z95" i="10"/>
  <c r="AS95" i="10" s="1"/>
  <c r="W283" i="10"/>
  <c r="U103" i="10"/>
  <c r="AV107" i="10"/>
  <c r="AV114" i="10" s="1"/>
  <c r="AB153" i="10"/>
  <c r="AT153" i="10" s="1"/>
  <c r="AR153" i="10"/>
  <c r="AC153" i="10"/>
  <c r="AU153" i="10" s="1"/>
  <c r="AR198" i="10"/>
  <c r="AC198" i="10"/>
  <c r="AU198" i="10" s="1"/>
  <c r="AB198" i="10"/>
  <c r="AT198" i="10" s="1"/>
  <c r="W289" i="10"/>
  <c r="AG289" i="10"/>
  <c r="Z83" i="10"/>
  <c r="Z85" i="10"/>
  <c r="AS85" i="10" s="1"/>
  <c r="AV88" i="10"/>
  <c r="AV92" i="10" s="1"/>
  <c r="AR104" i="10"/>
  <c r="AC104" i="10"/>
  <c r="AU104" i="10" s="1"/>
  <c r="AB104" i="10"/>
  <c r="AT104" i="10" s="1"/>
  <c r="AR105" i="10"/>
  <c r="AC105" i="10"/>
  <c r="AU105" i="10" s="1"/>
  <c r="AB105" i="10"/>
  <c r="AT105" i="10" s="1"/>
  <c r="Z144" i="10"/>
  <c r="AC148" i="10"/>
  <c r="AU148" i="10" s="1"/>
  <c r="AR148" i="10"/>
  <c r="AB148" i="10"/>
  <c r="AT148" i="10" s="1"/>
  <c r="AC167" i="10"/>
  <c r="AU167" i="10" s="1"/>
  <c r="AB167" i="10"/>
  <c r="AT167" i="10" s="1"/>
  <c r="AR167" i="10"/>
  <c r="X297" i="10"/>
  <c r="X289" i="10"/>
  <c r="U47" i="10"/>
  <c r="AV69" i="10"/>
  <c r="AV73" i="10" s="1"/>
  <c r="AB84" i="10"/>
  <c r="AT84" i="10" s="1"/>
  <c r="AB86" i="10"/>
  <c r="AT86" i="10" s="1"/>
  <c r="Z94" i="10"/>
  <c r="AS94" i="10" s="1"/>
  <c r="AV97" i="10"/>
  <c r="AV101" i="10" s="1"/>
  <c r="AV120" i="10"/>
  <c r="AV124" i="10" s="1"/>
  <c r="AV128" i="10"/>
  <c r="AV130" i="10" s="1"/>
  <c r="AV135" i="10"/>
  <c r="AV137" i="10" s="1"/>
  <c r="AC147" i="10"/>
  <c r="AU147" i="10" s="1"/>
  <c r="AR147" i="10"/>
  <c r="AB147" i="10"/>
  <c r="AT147" i="10" s="1"/>
  <c r="W296" i="10"/>
  <c r="Z182" i="10"/>
  <c r="AB89" i="10"/>
  <c r="AT89" i="10" s="1"/>
  <c r="AB91" i="10"/>
  <c r="AT91" i="10" s="1"/>
  <c r="AR98" i="10"/>
  <c r="AC98" i="10"/>
  <c r="AU98" i="10" s="1"/>
  <c r="AB98" i="10"/>
  <c r="AT98" i="10" s="1"/>
  <c r="Z107" i="10"/>
  <c r="U109" i="10"/>
  <c r="Z109" i="10"/>
  <c r="AS109" i="10" s="1"/>
  <c r="U111" i="10"/>
  <c r="Z111" i="10"/>
  <c r="AS111" i="10" s="1"/>
  <c r="U113" i="10"/>
  <c r="Z113" i="10"/>
  <c r="AS113" i="10" s="1"/>
  <c r="U115" i="10"/>
  <c r="U119" i="10" s="1"/>
  <c r="AR116" i="10"/>
  <c r="AC116" i="10"/>
  <c r="AU116" i="10" s="1"/>
  <c r="AB116" i="10"/>
  <c r="AT116" i="10" s="1"/>
  <c r="AR117" i="10"/>
  <c r="AC117" i="10"/>
  <c r="AU117" i="10" s="1"/>
  <c r="AB117" i="10"/>
  <c r="AT117" i="10" s="1"/>
  <c r="AR118" i="10"/>
  <c r="AC118" i="10"/>
  <c r="AU118" i="10" s="1"/>
  <c r="AB118" i="10"/>
  <c r="AT118" i="10" s="1"/>
  <c r="U121" i="10"/>
  <c r="Z121" i="10"/>
  <c r="AS121" i="10" s="1"/>
  <c r="U123" i="10"/>
  <c r="Z123" i="10"/>
  <c r="AS123" i="10" s="1"/>
  <c r="AR126" i="10"/>
  <c r="AC126" i="10"/>
  <c r="AU126" i="10" s="1"/>
  <c r="AB126" i="10"/>
  <c r="AT126" i="10" s="1"/>
  <c r="U129" i="10"/>
  <c r="Z129" i="10"/>
  <c r="AS129" i="10" s="1"/>
  <c r="AR132" i="10"/>
  <c r="AC132" i="10"/>
  <c r="AU132" i="10" s="1"/>
  <c r="AB132" i="10"/>
  <c r="AT132" i="10" s="1"/>
  <c r="AR133" i="10"/>
  <c r="AC133" i="10"/>
  <c r="AU133" i="10" s="1"/>
  <c r="AB133" i="10"/>
  <c r="AT133" i="10" s="1"/>
  <c r="U136" i="10"/>
  <c r="Z136" i="10"/>
  <c r="AS136" i="10" s="1"/>
  <c r="AR139" i="10"/>
  <c r="AC139" i="10"/>
  <c r="AU139" i="10" s="1"/>
  <c r="AB139" i="10"/>
  <c r="AT139" i="10" s="1"/>
  <c r="AR140" i="10"/>
  <c r="AC140" i="10"/>
  <c r="AU140" i="10" s="1"/>
  <c r="AB140" i="10"/>
  <c r="AT140" i="10" s="1"/>
  <c r="AR141" i="10"/>
  <c r="AC141" i="10"/>
  <c r="AU141" i="10" s="1"/>
  <c r="AB141" i="10"/>
  <c r="AT141" i="10" s="1"/>
  <c r="AR142" i="10"/>
  <c r="AC142" i="10"/>
  <c r="AU142" i="10" s="1"/>
  <c r="X291" i="10"/>
  <c r="P46" i="10"/>
  <c r="W298" i="10"/>
  <c r="AG298" i="10"/>
  <c r="Z84" i="10"/>
  <c r="AS84" i="10" s="1"/>
  <c r="Z86" i="10"/>
  <c r="AS86" i="10" s="1"/>
  <c r="AR89" i="10"/>
  <c r="AR91" i="10"/>
  <c r="V283" i="10"/>
  <c r="Z102" i="10"/>
  <c r="AV283" i="10"/>
  <c r="AC146" i="10"/>
  <c r="AU146" i="10" s="1"/>
  <c r="AR146" i="10"/>
  <c r="AB146" i="10"/>
  <c r="AT146" i="10" s="1"/>
  <c r="Z185" i="10"/>
  <c r="AS185" i="10" s="1"/>
  <c r="Z115" i="10"/>
  <c r="Z125" i="10"/>
  <c r="Z131" i="10"/>
  <c r="W291" i="10"/>
  <c r="Z153" i="10"/>
  <c r="AS153" i="10" s="1"/>
  <c r="Z163" i="10"/>
  <c r="AS163" i="10" s="1"/>
  <c r="Z169" i="10"/>
  <c r="AS169" i="10" s="1"/>
  <c r="U184" i="10"/>
  <c r="U192" i="10" s="1"/>
  <c r="AR185" i="10"/>
  <c r="AB185" i="10"/>
  <c r="AT185" i="10" s="1"/>
  <c r="AR199" i="10"/>
  <c r="AC199" i="10"/>
  <c r="AU199" i="10" s="1"/>
  <c r="AB199" i="10"/>
  <c r="AT199" i="10" s="1"/>
  <c r="U202" i="10"/>
  <c r="Z151" i="10"/>
  <c r="AS151" i="10" s="1"/>
  <c r="V295" i="10"/>
  <c r="Z154" i="10"/>
  <c r="AR158" i="10"/>
  <c r="AC158" i="10"/>
  <c r="AU158" i="10" s="1"/>
  <c r="AR159" i="10"/>
  <c r="AC159" i="10"/>
  <c r="AU159" i="10" s="1"/>
  <c r="AC166" i="10"/>
  <c r="AU166" i="10" s="1"/>
  <c r="AB166" i="10"/>
  <c r="AT166" i="10" s="1"/>
  <c r="AB179" i="10"/>
  <c r="AT179" i="10" s="1"/>
  <c r="AR179" i="10"/>
  <c r="AR190" i="10"/>
  <c r="AC190" i="10"/>
  <c r="AU190" i="10" s="1"/>
  <c r="AB190" i="10"/>
  <c r="AT190" i="10" s="1"/>
  <c r="AR191" i="10"/>
  <c r="AB191" i="10"/>
  <c r="AT191" i="10" s="1"/>
  <c r="AC191" i="10"/>
  <c r="AU191" i="10" s="1"/>
  <c r="U210" i="10"/>
  <c r="Z210" i="10"/>
  <c r="AS210" i="10" s="1"/>
  <c r="AB151" i="10"/>
  <c r="AT151" i="10" s="1"/>
  <c r="AC155" i="10"/>
  <c r="AU155" i="10" s="1"/>
  <c r="AB155" i="10"/>
  <c r="AT155" i="10" s="1"/>
  <c r="AR155" i="10"/>
  <c r="AR160" i="10"/>
  <c r="AC160" i="10"/>
  <c r="AU160" i="10" s="1"/>
  <c r="X284" i="10"/>
  <c r="AC165" i="10"/>
  <c r="AU165" i="10" s="1"/>
  <c r="AB165" i="10"/>
  <c r="AT165" i="10" s="1"/>
  <c r="X294" i="10"/>
  <c r="AC171" i="10"/>
  <c r="AU171" i="10" s="1"/>
  <c r="AB171" i="10"/>
  <c r="AT171" i="10" s="1"/>
  <c r="AR189" i="10"/>
  <c r="AC189" i="10"/>
  <c r="AU189" i="10" s="1"/>
  <c r="AB189" i="10"/>
  <c r="AT189" i="10" s="1"/>
  <c r="AB206" i="10"/>
  <c r="AT206" i="10" s="1"/>
  <c r="AC206" i="10"/>
  <c r="AU206" i="10" s="1"/>
  <c r="AR206" i="10"/>
  <c r="AG292" i="10"/>
  <c r="AV231" i="10"/>
  <c r="AV234" i="10" s="1"/>
  <c r="W290" i="10"/>
  <c r="AG290" i="10"/>
  <c r="AG291" i="10"/>
  <c r="AR166" i="10"/>
  <c r="AC170" i="10"/>
  <c r="AU170" i="10" s="1"/>
  <c r="AB170" i="10"/>
  <c r="AT170" i="10" s="1"/>
  <c r="AR187" i="10"/>
  <c r="AC187" i="10"/>
  <c r="AU187" i="10" s="1"/>
  <c r="AB187" i="10"/>
  <c r="AT187" i="10" s="1"/>
  <c r="AR188" i="10"/>
  <c r="AB188" i="10"/>
  <c r="AT188" i="10" s="1"/>
  <c r="AC213" i="10"/>
  <c r="AU213" i="10" s="1"/>
  <c r="AB213" i="10"/>
  <c r="AT213" i="10" s="1"/>
  <c r="AR213" i="10"/>
  <c r="X290" i="10"/>
  <c r="V291" i="10"/>
  <c r="Z150" i="10"/>
  <c r="AV150" i="10"/>
  <c r="AV156" i="10" s="1"/>
  <c r="AC151" i="10"/>
  <c r="AU151" i="10" s="1"/>
  <c r="AB152" i="10"/>
  <c r="AT152" i="10" s="1"/>
  <c r="AC163" i="10"/>
  <c r="AU163" i="10" s="1"/>
  <c r="AB163" i="10"/>
  <c r="AT163" i="10" s="1"/>
  <c r="Z164" i="10"/>
  <c r="AR165" i="10"/>
  <c r="AC169" i="10"/>
  <c r="AU169" i="10" s="1"/>
  <c r="AB169" i="10"/>
  <c r="AT169" i="10" s="1"/>
  <c r="Z170" i="10"/>
  <c r="AS170" i="10" s="1"/>
  <c r="AR171" i="10"/>
  <c r="AR186" i="10"/>
  <c r="AC186" i="10"/>
  <c r="AU186" i="10" s="1"/>
  <c r="AB186" i="10"/>
  <c r="AT186" i="10" s="1"/>
  <c r="U209" i="10"/>
  <c r="P161" i="10"/>
  <c r="W286" i="10"/>
  <c r="AG286" i="10"/>
  <c r="W294" i="10"/>
  <c r="AG294" i="10"/>
  <c r="U174" i="10"/>
  <c r="U175" i="10"/>
  <c r="U176" i="10"/>
  <c r="U177" i="10"/>
  <c r="V296" i="10"/>
  <c r="AG296" i="10"/>
  <c r="AC194" i="10"/>
  <c r="AU194" i="10" s="1"/>
  <c r="P201" i="10"/>
  <c r="Z203" i="10"/>
  <c r="AS203" i="10" s="1"/>
  <c r="AB204" i="10"/>
  <c r="AT204" i="10" s="1"/>
  <c r="AR204" i="10"/>
  <c r="AC204" i="10"/>
  <c r="AU204" i="10" s="1"/>
  <c r="AC212" i="10"/>
  <c r="AU212" i="10" s="1"/>
  <c r="AV216" i="10"/>
  <c r="AV223" i="10" s="1"/>
  <c r="Z224" i="10"/>
  <c r="AB241" i="10"/>
  <c r="AT241" i="10" s="1"/>
  <c r="AC241" i="10"/>
  <c r="AU241" i="10" s="1"/>
  <c r="AR241" i="10"/>
  <c r="AC249" i="10"/>
  <c r="AU249" i="10" s="1"/>
  <c r="AR249" i="10"/>
  <c r="AB249" i="10"/>
  <c r="AT249" i="10" s="1"/>
  <c r="AV157" i="10"/>
  <c r="AV161" i="10" s="1"/>
  <c r="Z162" i="10"/>
  <c r="Z168" i="10"/>
  <c r="AV173" i="10"/>
  <c r="AV183" i="10" s="1"/>
  <c r="AV184" i="10"/>
  <c r="AV192" i="10" s="1"/>
  <c r="AB194" i="10"/>
  <c r="AT194" i="10" s="1"/>
  <c r="AR200" i="10"/>
  <c r="AB200" i="10"/>
  <c r="AT200" i="10" s="1"/>
  <c r="Z202" i="10"/>
  <c r="AC205" i="10"/>
  <c r="AU205" i="10" s="1"/>
  <c r="Z207" i="10"/>
  <c r="AS207" i="10" s="1"/>
  <c r="AC214" i="10"/>
  <c r="AU214" i="10" s="1"/>
  <c r="AR219" i="10"/>
  <c r="AB219" i="10"/>
  <c r="AT219" i="10" s="1"/>
  <c r="AC219" i="10"/>
  <c r="AU219" i="10" s="1"/>
  <c r="AB220" i="10"/>
  <c r="AT220" i="10" s="1"/>
  <c r="AR220" i="10"/>
  <c r="AC220" i="10"/>
  <c r="AU220" i="10" s="1"/>
  <c r="U222" i="10"/>
  <c r="Z222" i="10"/>
  <c r="AS222" i="10" s="1"/>
  <c r="AC181" i="10"/>
  <c r="AU181" i="10" s="1"/>
  <c r="AB207" i="10"/>
  <c r="AT207" i="10" s="1"/>
  <c r="AR207" i="10"/>
  <c r="AC207" i="10"/>
  <c r="AU207" i="10" s="1"/>
  <c r="Z217" i="10"/>
  <c r="AB218" i="10"/>
  <c r="AT218" i="10" s="1"/>
  <c r="Z218" i="10"/>
  <c r="AS218" i="10" s="1"/>
  <c r="Z261" i="10"/>
  <c r="P263" i="10"/>
  <c r="U162" i="10"/>
  <c r="U164" i="10"/>
  <c r="U168" i="10"/>
  <c r="AR181" i="10"/>
  <c r="P196" i="10"/>
  <c r="AV197" i="10"/>
  <c r="AV201" i="10" s="1"/>
  <c r="AB205" i="10"/>
  <c r="AT205" i="10" s="1"/>
  <c r="AV209" i="10"/>
  <c r="AV215" i="10" s="1"/>
  <c r="AV247" i="10"/>
  <c r="AV250" i="10" s="1"/>
  <c r="V286" i="10"/>
  <c r="AV294" i="10"/>
  <c r="Z173" i="10"/>
  <c r="AB195" i="10"/>
  <c r="AT195" i="10" s="1"/>
  <c r="AC195" i="10"/>
  <c r="AU195" i="10" s="1"/>
  <c r="Z204" i="10"/>
  <c r="Z205" i="10"/>
  <c r="AS205" i="10" s="1"/>
  <c r="Z209" i="10"/>
  <c r="U224" i="10"/>
  <c r="U230" i="10" s="1"/>
  <c r="Z228" i="10"/>
  <c r="AS228" i="10" s="1"/>
  <c r="AB228" i="10"/>
  <c r="AT228" i="10" s="1"/>
  <c r="AB240" i="10"/>
  <c r="AT240" i="10" s="1"/>
  <c r="AC240" i="10"/>
  <c r="AU240" i="10" s="1"/>
  <c r="AR240" i="10"/>
  <c r="AV193" i="10"/>
  <c r="AV196" i="10" s="1"/>
  <c r="U203" i="10"/>
  <c r="AC211" i="10"/>
  <c r="AU211" i="10" s="1"/>
  <c r="AR211" i="10"/>
  <c r="AC229" i="10"/>
  <c r="AU229" i="10" s="1"/>
  <c r="AB232" i="10"/>
  <c r="AT232" i="10" s="1"/>
  <c r="U243" i="10"/>
  <c r="U246" i="10" s="1"/>
  <c r="U265" i="10"/>
  <c r="AR268" i="10"/>
  <c r="AC268" i="10"/>
  <c r="AU268" i="10" s="1"/>
  <c r="AB268" i="10"/>
  <c r="AT268" i="10" s="1"/>
  <c r="AC227" i="10"/>
  <c r="AU227" i="10" s="1"/>
  <c r="AB227" i="10"/>
  <c r="AT227" i="10" s="1"/>
  <c r="U235" i="10"/>
  <c r="U238" i="10" s="1"/>
  <c r="AB237" i="10"/>
  <c r="AT237" i="10" s="1"/>
  <c r="AC237" i="10"/>
  <c r="AU237" i="10" s="1"/>
  <c r="AB225" i="10"/>
  <c r="AT225" i="10" s="1"/>
  <c r="Z244" i="10"/>
  <c r="AS244" i="10" s="1"/>
  <c r="X292" i="10"/>
  <c r="U233" i="10"/>
  <c r="Z233" i="10"/>
  <c r="AS233" i="10" s="1"/>
  <c r="Z251" i="10"/>
  <c r="AC228" i="10"/>
  <c r="AU228" i="10" s="1"/>
  <c r="AR228" i="10"/>
  <c r="AC232" i="10"/>
  <c r="AU232" i="10" s="1"/>
  <c r="Z240" i="10"/>
  <c r="Z241" i="10"/>
  <c r="AS241" i="10" s="1"/>
  <c r="Z247" i="10"/>
  <c r="V292" i="10"/>
  <c r="Z231" i="10"/>
  <c r="Z243" i="10"/>
  <c r="AC218" i="10"/>
  <c r="AU218" i="10" s="1"/>
  <c r="AC221" i="10"/>
  <c r="AU221" i="10" s="1"/>
  <c r="AC244" i="10"/>
  <c r="AU244" i="10" s="1"/>
  <c r="AB244" i="10"/>
  <c r="AT244" i="10" s="1"/>
  <c r="AR244" i="10"/>
  <c r="AR245" i="10"/>
  <c r="AB245" i="10"/>
  <c r="AT245" i="10" s="1"/>
  <c r="U248" i="10"/>
  <c r="Z248" i="10"/>
  <c r="AS248" i="10" s="1"/>
  <c r="AV261" i="10"/>
  <c r="AV263" i="10" s="1"/>
  <c r="W292" i="10"/>
  <c r="Z254" i="10"/>
  <c r="AB259" i="10"/>
  <c r="AT259" i="10" s="1"/>
  <c r="AR259" i="10"/>
  <c r="AC259" i="10"/>
  <c r="AU259" i="10" s="1"/>
  <c r="AR262" i="10"/>
  <c r="AB262" i="10"/>
  <c r="AT262" i="10" s="1"/>
  <c r="AV264" i="10"/>
  <c r="AV266" i="10" s="1"/>
  <c r="U269" i="10"/>
  <c r="AB272" i="10"/>
  <c r="AT272" i="10" s="1"/>
  <c r="AR272" i="10"/>
  <c r="AC272" i="10"/>
  <c r="AU272" i="10" s="1"/>
  <c r="Z249" i="10"/>
  <c r="AS249" i="10" s="1"/>
  <c r="AB252" i="10"/>
  <c r="AT252" i="10" s="1"/>
  <c r="AR252" i="10"/>
  <c r="Z264" i="10"/>
  <c r="Z252" i="10"/>
  <c r="AS252" i="10" s="1"/>
  <c r="AV254" i="10"/>
  <c r="AV257" i="10" s="1"/>
  <c r="AC256" i="10"/>
  <c r="AU256" i="10" s="1"/>
  <c r="AR256" i="10"/>
  <c r="Z267" i="10"/>
  <c r="Z272" i="10"/>
  <c r="AS272" i="10" s="1"/>
  <c r="AV271" i="10"/>
  <c r="AV274" i="10" s="1"/>
  <c r="Z259" i="10"/>
  <c r="AS259" i="10" s="1"/>
  <c r="AV267" i="10"/>
  <c r="AV270" i="10" s="1"/>
  <c r="AB273" i="10"/>
  <c r="AT273" i="10" s="1"/>
  <c r="AD282" i="10"/>
  <c r="P274" i="10"/>
  <c r="BM78" i="8" l="1"/>
  <c r="BM183" i="8"/>
  <c r="BM275" i="8" s="1"/>
  <c r="AU275" i="8"/>
  <c r="BK275" i="8"/>
  <c r="BL275" i="8"/>
  <c r="BG277" i="8"/>
  <c r="BG279" i="8" s="1"/>
  <c r="Z19" i="10"/>
  <c r="AR166" i="8"/>
  <c r="AR94" i="8"/>
  <c r="AR105" i="8"/>
  <c r="AR268" i="8"/>
  <c r="AR236" i="8"/>
  <c r="AR60" i="8"/>
  <c r="AR213" i="8"/>
  <c r="AR217" i="8"/>
  <c r="AR147" i="8"/>
  <c r="AR136" i="8"/>
  <c r="AR181" i="8"/>
  <c r="AP161" i="8"/>
  <c r="AR240" i="8"/>
  <c r="AR84" i="8"/>
  <c r="AR12" i="8"/>
  <c r="AA199" i="10"/>
  <c r="AR202" i="8"/>
  <c r="AQ25" i="8"/>
  <c r="AQ65" i="8"/>
  <c r="AQ22" i="8"/>
  <c r="AQ29" i="8"/>
  <c r="AR179" i="8"/>
  <c r="AQ130" i="8"/>
  <c r="AQ124" i="8"/>
  <c r="Z130" i="8"/>
  <c r="AR160" i="8"/>
  <c r="AR104" i="8"/>
  <c r="AP196" i="8"/>
  <c r="AR158" i="8"/>
  <c r="AP119" i="8"/>
  <c r="AQ78" i="8"/>
  <c r="AP58" i="8"/>
  <c r="AR102" i="8"/>
  <c r="AQ101" i="8"/>
  <c r="AQ87" i="8"/>
  <c r="AR178" i="8"/>
  <c r="AQ40" i="8"/>
  <c r="AR111" i="8"/>
  <c r="AR113" i="8"/>
  <c r="AR75" i="8"/>
  <c r="AQ114" i="8"/>
  <c r="AP46" i="8"/>
  <c r="AR141" i="8"/>
  <c r="AQ50" i="8"/>
  <c r="AQ13" i="8"/>
  <c r="AR173" i="8"/>
  <c r="AQ266" i="8"/>
  <c r="AQ143" i="8"/>
  <c r="AR163" i="8"/>
  <c r="AR151" i="8"/>
  <c r="AP19" i="8"/>
  <c r="AQ106" i="8"/>
  <c r="AR24" i="8"/>
  <c r="AR200" i="8"/>
  <c r="AQ9" i="8"/>
  <c r="AR15" i="8"/>
  <c r="AR17" i="8"/>
  <c r="AR19" i="8" s="1"/>
  <c r="AR112" i="8"/>
  <c r="AQ68" i="8"/>
  <c r="AR199" i="8"/>
  <c r="AR224" i="8"/>
  <c r="AQ201" i="8"/>
  <c r="AR154" i="8"/>
  <c r="AQ260" i="8"/>
  <c r="AR38" i="8"/>
  <c r="AR227" i="8"/>
  <c r="AR269" i="8"/>
  <c r="AP230" i="8"/>
  <c r="AR171" i="8"/>
  <c r="AR255" i="8"/>
  <c r="AR189" i="8"/>
  <c r="AR195" i="8"/>
  <c r="AR76" i="8"/>
  <c r="AR155" i="8"/>
  <c r="AR116" i="8"/>
  <c r="AR109" i="8"/>
  <c r="AR71" i="8"/>
  <c r="AR267" i="8"/>
  <c r="AR128" i="8"/>
  <c r="AR130" i="8" s="1"/>
  <c r="AR218" i="8"/>
  <c r="AR159" i="8"/>
  <c r="AR86" i="8"/>
  <c r="AR206" i="8"/>
  <c r="AR188" i="8"/>
  <c r="AP208" i="8"/>
  <c r="AR26" i="8"/>
  <c r="AR29" i="8" s="1"/>
  <c r="AR205" i="8"/>
  <c r="AR139" i="8"/>
  <c r="AR42" i="8"/>
  <c r="AR273" i="8"/>
  <c r="AR103" i="8"/>
  <c r="AQ274" i="8"/>
  <c r="AR207" i="8"/>
  <c r="AP270" i="8"/>
  <c r="AR55" i="8"/>
  <c r="AR191" i="8"/>
  <c r="AQ270" i="8"/>
  <c r="AQ183" i="8"/>
  <c r="AQ230" i="8"/>
  <c r="AR153" i="8"/>
  <c r="AR164" i="8"/>
  <c r="AQ223" i="8"/>
  <c r="AR256" i="8"/>
  <c r="AQ156" i="8"/>
  <c r="AR272" i="8"/>
  <c r="AR57" i="8"/>
  <c r="AR232" i="8"/>
  <c r="AQ196" i="8"/>
  <c r="AR98" i="8"/>
  <c r="AR176" i="8"/>
  <c r="AR194" i="8"/>
  <c r="AR107" i="8"/>
  <c r="AR229" i="8"/>
  <c r="AR248" i="8"/>
  <c r="AR117" i="8"/>
  <c r="AR32" i="8"/>
  <c r="AR203" i="8"/>
  <c r="AB216" i="10"/>
  <c r="AT216" i="10" s="1"/>
  <c r="AQ234" i="8"/>
  <c r="AQ208" i="8"/>
  <c r="AQ172" i="8"/>
  <c r="AR168" i="8"/>
  <c r="AR165" i="8"/>
  <c r="AR39" i="8"/>
  <c r="AA268" i="10"/>
  <c r="Z53" i="8"/>
  <c r="AR108" i="8"/>
  <c r="AP114" i="8"/>
  <c r="AR187" i="8"/>
  <c r="AR85" i="8"/>
  <c r="AR167" i="8"/>
  <c r="AQ238" i="8"/>
  <c r="AQ161" i="8"/>
  <c r="AQ58" i="8"/>
  <c r="AR122" i="8"/>
  <c r="AQ127" i="8"/>
  <c r="AQ73" i="8"/>
  <c r="AR70" i="8"/>
  <c r="AR118" i="8"/>
  <c r="AP266" i="8"/>
  <c r="AP263" i="8"/>
  <c r="AQ242" i="8"/>
  <c r="AR31" i="8"/>
  <c r="AR52" i="8"/>
  <c r="AQ263" i="8"/>
  <c r="AP180" i="10"/>
  <c r="AR67" i="8"/>
  <c r="AQ46" i="8"/>
  <c r="AQ257" i="8"/>
  <c r="AR259" i="8"/>
  <c r="AR260" i="8" s="1"/>
  <c r="AQ250" i="8"/>
  <c r="AQ215" i="8"/>
  <c r="AQ149" i="8"/>
  <c r="AQ96" i="8"/>
  <c r="AQ137" i="8"/>
  <c r="AR7" i="8"/>
  <c r="AQ246" i="8"/>
  <c r="AQ82" i="8"/>
  <c r="AQ253" i="8"/>
  <c r="AR225" i="8"/>
  <c r="AR233" i="8"/>
  <c r="AR8" i="8"/>
  <c r="AR89" i="8"/>
  <c r="Z36" i="8"/>
  <c r="Z87" i="8"/>
  <c r="AQ119" i="8"/>
  <c r="Z134" i="8"/>
  <c r="Z73" i="8"/>
  <c r="Z25" i="8"/>
  <c r="Z127" i="8"/>
  <c r="Z119" i="8"/>
  <c r="Z68" i="8"/>
  <c r="Z82" i="8"/>
  <c r="AA180" i="10"/>
  <c r="Z92" i="8"/>
  <c r="Z50" i="8"/>
  <c r="Z22" i="8"/>
  <c r="Z19" i="8"/>
  <c r="Z33" i="8"/>
  <c r="Z270" i="10"/>
  <c r="AA48" i="10"/>
  <c r="AA7" i="10"/>
  <c r="AA152" i="10"/>
  <c r="AA181" i="10"/>
  <c r="AA239" i="10"/>
  <c r="AB145" i="10"/>
  <c r="AT145" i="10" s="1"/>
  <c r="AA220" i="10"/>
  <c r="Z101" i="8"/>
  <c r="AA159" i="10"/>
  <c r="AC71" i="10"/>
  <c r="AU71" i="10" s="1"/>
  <c r="Z270" i="8"/>
  <c r="P106" i="10"/>
  <c r="U102" i="10"/>
  <c r="U106" i="10" s="1"/>
  <c r="AA117" i="10"/>
  <c r="AS82" i="10"/>
  <c r="Z143" i="8"/>
  <c r="AA188" i="10"/>
  <c r="AR255" i="10"/>
  <c r="Z263" i="8"/>
  <c r="P257" i="10"/>
  <c r="Z78" i="8"/>
  <c r="Z124" i="8"/>
  <c r="AA273" i="10"/>
  <c r="P13" i="10"/>
  <c r="Z134" i="10"/>
  <c r="AX180" i="10"/>
  <c r="AW180" i="10" s="1"/>
  <c r="AA60" i="10"/>
  <c r="Z61" i="10"/>
  <c r="AA142" i="10"/>
  <c r="AA245" i="10"/>
  <c r="AA67" i="10"/>
  <c r="Z238" i="8"/>
  <c r="P250" i="10"/>
  <c r="Z68" i="10"/>
  <c r="AA98" i="10"/>
  <c r="Z137" i="8"/>
  <c r="Z43" i="8"/>
  <c r="Z29" i="8"/>
  <c r="Z13" i="8"/>
  <c r="Z9" i="8"/>
  <c r="Z253" i="8"/>
  <c r="AA105" i="10"/>
  <c r="Z274" i="8"/>
  <c r="Z61" i="8"/>
  <c r="Z40" i="8"/>
  <c r="Z260" i="8"/>
  <c r="Z257" i="8"/>
  <c r="AC239" i="10"/>
  <c r="AU239" i="10" s="1"/>
  <c r="AU242" i="10" s="1"/>
  <c r="Z36" i="10"/>
  <c r="P270" i="10"/>
  <c r="Z106" i="10"/>
  <c r="AS238" i="10"/>
  <c r="Z250" i="8"/>
  <c r="Z172" i="8"/>
  <c r="AQ192" i="8"/>
  <c r="Z192" i="8"/>
  <c r="AC216" i="10"/>
  <c r="AU216" i="10" s="1"/>
  <c r="AR262" i="8"/>
  <c r="Z196" i="8"/>
  <c r="AA211" i="10"/>
  <c r="Z156" i="8"/>
  <c r="X275" i="10"/>
  <c r="Z234" i="10"/>
  <c r="AA116" i="10"/>
  <c r="Z274" i="10"/>
  <c r="AR264" i="8"/>
  <c r="AR266" i="8" s="1"/>
  <c r="Z234" i="8"/>
  <c r="Z161" i="8"/>
  <c r="AR209" i="8"/>
  <c r="Z215" i="8"/>
  <c r="AA158" i="10"/>
  <c r="Z149" i="8"/>
  <c r="Z53" i="10"/>
  <c r="Z46" i="10"/>
  <c r="Z266" i="8"/>
  <c r="W275" i="10"/>
  <c r="V275" i="10"/>
  <c r="AA216" i="10"/>
  <c r="AA163" i="10"/>
  <c r="AQ225" i="10"/>
  <c r="U215" i="10"/>
  <c r="AA225" i="10"/>
  <c r="AA186" i="10"/>
  <c r="Z208" i="8"/>
  <c r="AP73" i="8"/>
  <c r="AR261" i="8"/>
  <c r="AP260" i="8"/>
  <c r="AP201" i="8"/>
  <c r="AR197" i="8"/>
  <c r="U208" i="10"/>
  <c r="P156" i="10"/>
  <c r="Z78" i="10"/>
  <c r="Z106" i="8"/>
  <c r="AR44" i="8"/>
  <c r="AR46" i="8" s="1"/>
  <c r="Z65" i="8"/>
  <c r="AR125" i="8"/>
  <c r="AR127" i="8" s="1"/>
  <c r="Z246" i="8"/>
  <c r="AR237" i="8"/>
  <c r="Z46" i="8"/>
  <c r="AH275" i="8"/>
  <c r="AA200" i="10"/>
  <c r="AR157" i="8"/>
  <c r="AP223" i="8"/>
  <c r="AR216" i="8"/>
  <c r="P234" i="10"/>
  <c r="AA219" i="10"/>
  <c r="AR145" i="10"/>
  <c r="AA139" i="10"/>
  <c r="Z58" i="8"/>
  <c r="AR69" i="8"/>
  <c r="AR54" i="8"/>
  <c r="AA218" i="10"/>
  <c r="U251" i="10"/>
  <c r="U253" i="10" s="1"/>
  <c r="P294" i="10"/>
  <c r="AA275" i="8"/>
  <c r="AR184" i="8"/>
  <c r="AR271" i="8"/>
  <c r="AP274" i="8"/>
  <c r="Z230" i="8"/>
  <c r="AR138" i="8"/>
  <c r="AP143" i="8"/>
  <c r="Z96" i="8"/>
  <c r="AM275" i="8"/>
  <c r="AL275" i="8"/>
  <c r="Z223" i="8"/>
  <c r="Z201" i="8"/>
  <c r="AQ43" i="8"/>
  <c r="AR10" i="8"/>
  <c r="AP13" i="8"/>
  <c r="AQ92" i="8"/>
  <c r="AR252" i="8"/>
  <c r="Z183" i="8"/>
  <c r="AR162" i="8"/>
  <c r="AP172" i="8"/>
  <c r="Z242" i="8"/>
  <c r="Z114" i="8"/>
  <c r="AQ61" i="8"/>
  <c r="U9" i="10"/>
  <c r="Z266" i="10"/>
  <c r="Z43" i="10"/>
  <c r="P208" i="10"/>
  <c r="U149" i="10"/>
  <c r="Z253" i="10"/>
  <c r="Z223" i="10"/>
  <c r="Z33" i="10"/>
  <c r="AA229" i="10"/>
  <c r="Z230" i="10"/>
  <c r="Z127" i="10"/>
  <c r="Z172" i="10"/>
  <c r="Z257" i="10"/>
  <c r="AQ268" i="10"/>
  <c r="Z215" i="10"/>
  <c r="Z263" i="10"/>
  <c r="Z208" i="10"/>
  <c r="AA189" i="10"/>
  <c r="AA32" i="10"/>
  <c r="Z130" i="10"/>
  <c r="Z25" i="10"/>
  <c r="Z196" i="10"/>
  <c r="AV96" i="10"/>
  <c r="AV65" i="10"/>
  <c r="P58" i="10"/>
  <c r="Z250" i="10"/>
  <c r="AA213" i="10"/>
  <c r="AA165" i="10"/>
  <c r="U58" i="10"/>
  <c r="U17" i="10"/>
  <c r="U19" i="10" s="1"/>
  <c r="P19" i="10"/>
  <c r="AR242" i="10"/>
  <c r="AZ242" i="10" s="1"/>
  <c r="P298" i="10"/>
  <c r="P33" i="10"/>
  <c r="P130" i="10"/>
  <c r="Z260" i="10"/>
  <c r="Z238" i="10"/>
  <c r="Z40" i="10"/>
  <c r="Z58" i="10"/>
  <c r="P215" i="10"/>
  <c r="P114" i="10"/>
  <c r="AG275" i="10"/>
  <c r="AS260" i="10"/>
  <c r="AC255" i="10"/>
  <c r="AU255" i="10" s="1"/>
  <c r="Z246" i="10"/>
  <c r="AA212" i="10"/>
  <c r="Z156" i="10"/>
  <c r="AA160" i="10"/>
  <c r="Z149" i="10"/>
  <c r="Z124" i="10"/>
  <c r="Z9" i="10"/>
  <c r="Z92" i="10"/>
  <c r="U97" i="10"/>
  <c r="U101" i="10" s="1"/>
  <c r="P101" i="10"/>
  <c r="U264" i="10"/>
  <c r="AR264" i="10" s="1"/>
  <c r="P266" i="10"/>
  <c r="Z29" i="10"/>
  <c r="AV260" i="10"/>
  <c r="P73" i="10"/>
  <c r="P149" i="10"/>
  <c r="P124" i="10"/>
  <c r="P40" i="10"/>
  <c r="AS239" i="10"/>
  <c r="Z242" i="10"/>
  <c r="AS97" i="10"/>
  <c r="AS101" i="10" s="1"/>
  <c r="Z101" i="10"/>
  <c r="AQ226" i="10"/>
  <c r="P223" i="10"/>
  <c r="P65" i="10"/>
  <c r="AS274" i="10"/>
  <c r="P183" i="10"/>
  <c r="Z119" i="10"/>
  <c r="U49" i="10"/>
  <c r="U298" i="10" s="1"/>
  <c r="Z137" i="10"/>
  <c r="AB144" i="10"/>
  <c r="U65" i="10"/>
  <c r="AS22" i="10"/>
  <c r="Z201" i="10"/>
  <c r="U23" i="10"/>
  <c r="U25" i="10" s="1"/>
  <c r="P25" i="10"/>
  <c r="AS138" i="10"/>
  <c r="Z143" i="10"/>
  <c r="Z82" i="10"/>
  <c r="AV238" i="10"/>
  <c r="AB239" i="10"/>
  <c r="U242" i="10"/>
  <c r="AC149" i="10"/>
  <c r="AS184" i="10"/>
  <c r="AS192" i="10" s="1"/>
  <c r="Z192" i="10"/>
  <c r="AS62" i="10"/>
  <c r="AS65" i="10" s="1"/>
  <c r="Z65" i="10"/>
  <c r="AS14" i="10"/>
  <c r="AS16" i="10" s="1"/>
  <c r="Z16" i="10"/>
  <c r="Z161" i="10"/>
  <c r="U125" i="10"/>
  <c r="U127" i="10" s="1"/>
  <c r="P127" i="10"/>
  <c r="U172" i="10"/>
  <c r="Z183" i="10"/>
  <c r="AQ152" i="10"/>
  <c r="AA206" i="10"/>
  <c r="AS201" i="10"/>
  <c r="Z114" i="10"/>
  <c r="Z87" i="10"/>
  <c r="Z96" i="10"/>
  <c r="Z73" i="10"/>
  <c r="P137" i="10"/>
  <c r="AR144" i="10"/>
  <c r="Z13" i="10"/>
  <c r="U73" i="10"/>
  <c r="AS88" i="10"/>
  <c r="U138" i="10"/>
  <c r="U143" i="10" s="1"/>
  <c r="P143" i="10"/>
  <c r="Z50" i="10"/>
  <c r="Z22" i="10"/>
  <c r="AA15" i="10"/>
  <c r="AR56" i="10"/>
  <c r="AA52" i="10"/>
  <c r="AA38" i="10"/>
  <c r="AQ180" i="10"/>
  <c r="AA195" i="10"/>
  <c r="AS193" i="10"/>
  <c r="AS196" i="10" s="1"/>
  <c r="AA262" i="10"/>
  <c r="AA226" i="10"/>
  <c r="U131" i="10"/>
  <c r="AA167" i="10"/>
  <c r="AA198" i="10"/>
  <c r="AA145" i="10"/>
  <c r="AA55" i="10"/>
  <c r="AA232" i="10"/>
  <c r="AQ195" i="10"/>
  <c r="AA194" i="10"/>
  <c r="AQ191" i="10"/>
  <c r="AB56" i="10"/>
  <c r="AT56" i="10" s="1"/>
  <c r="AA255" i="10"/>
  <c r="AQ212" i="10"/>
  <c r="AA166" i="10"/>
  <c r="AQ218" i="10"/>
  <c r="AA205" i="10"/>
  <c r="AA171" i="10"/>
  <c r="AA89" i="10"/>
  <c r="AR71" i="10"/>
  <c r="AA237" i="10"/>
  <c r="AQ273" i="10"/>
  <c r="AA191" i="10"/>
  <c r="AA81" i="10"/>
  <c r="AA80" i="10"/>
  <c r="AB63" i="10"/>
  <c r="AT63" i="10" s="1"/>
  <c r="AA21" i="10"/>
  <c r="AA45" i="10"/>
  <c r="AA64" i="10"/>
  <c r="AA18" i="10"/>
  <c r="AR63" i="10"/>
  <c r="AA63" i="10"/>
  <c r="AA76" i="10"/>
  <c r="AA77" i="10"/>
  <c r="AS17" i="10"/>
  <c r="AS19" i="10" s="1"/>
  <c r="AA27" i="10"/>
  <c r="AA155" i="10"/>
  <c r="AA71" i="10"/>
  <c r="AA90" i="10"/>
  <c r="AA132" i="10"/>
  <c r="AQ249" i="10"/>
  <c r="AQ237" i="10"/>
  <c r="AS179" i="10"/>
  <c r="AQ179" i="10" s="1"/>
  <c r="AA179" i="10"/>
  <c r="AS148" i="10"/>
  <c r="AQ148" i="10" s="1"/>
  <c r="AA148" i="10"/>
  <c r="AS56" i="10"/>
  <c r="AA56" i="10"/>
  <c r="AS24" i="10"/>
  <c r="AQ24" i="10" s="1"/>
  <c r="AA24" i="10"/>
  <c r="AS146" i="10"/>
  <c r="AQ146" i="10" s="1"/>
  <c r="AA146" i="10"/>
  <c r="AS91" i="10"/>
  <c r="AS298" i="10" s="1"/>
  <c r="AA91" i="10"/>
  <c r="AS57" i="10"/>
  <c r="AQ57" i="10" s="1"/>
  <c r="AA57" i="10"/>
  <c r="AA207" i="10"/>
  <c r="AS47" i="10"/>
  <c r="AS50" i="10" s="1"/>
  <c r="AQ245" i="10"/>
  <c r="AS23" i="10"/>
  <c r="AS42" i="10"/>
  <c r="AQ42" i="10" s="1"/>
  <c r="AA42" i="10"/>
  <c r="AS26" i="10"/>
  <c r="AS29" i="10" s="1"/>
  <c r="AQ81" i="10"/>
  <c r="AQ236" i="10"/>
  <c r="AA190" i="10"/>
  <c r="AQ185" i="10"/>
  <c r="AS147" i="10"/>
  <c r="AQ147" i="10" s="1"/>
  <c r="AA147" i="10"/>
  <c r="AQ117" i="10"/>
  <c r="AQ77" i="10"/>
  <c r="AA227" i="10"/>
  <c r="AA133" i="10"/>
  <c r="AQ211" i="10"/>
  <c r="AQ187" i="10"/>
  <c r="AQ80" i="10"/>
  <c r="AA104" i="10"/>
  <c r="AA187" i="10"/>
  <c r="AA35" i="10"/>
  <c r="AA28" i="10"/>
  <c r="AQ232" i="10"/>
  <c r="AA169" i="10"/>
  <c r="P290" i="10"/>
  <c r="AV298" i="10"/>
  <c r="AA236" i="10"/>
  <c r="U26" i="10"/>
  <c r="U29" i="10" s="1"/>
  <c r="AS41" i="10"/>
  <c r="AA140" i="10"/>
  <c r="AQ221" i="10"/>
  <c r="AQ166" i="10"/>
  <c r="AQ159" i="10"/>
  <c r="AQ151" i="10"/>
  <c r="AQ163" i="10"/>
  <c r="AA86" i="10"/>
  <c r="AA153" i="10"/>
  <c r="AQ27" i="10"/>
  <c r="AQ67" i="10"/>
  <c r="AQ45" i="10"/>
  <c r="AQ21" i="10"/>
  <c r="X282" i="10"/>
  <c r="AQ169" i="10"/>
  <c r="AQ153" i="10"/>
  <c r="AS126" i="10"/>
  <c r="AQ126" i="10" s="1"/>
  <c r="AA126" i="10"/>
  <c r="AQ229" i="10"/>
  <c r="AQ220" i="10"/>
  <c r="AA221" i="10"/>
  <c r="AQ228" i="10"/>
  <c r="AQ227" i="10"/>
  <c r="AQ205" i="10"/>
  <c r="AV284" i="10"/>
  <c r="AQ181" i="10"/>
  <c r="AQ194" i="10"/>
  <c r="AA185" i="10"/>
  <c r="AQ198" i="10"/>
  <c r="AQ32" i="10"/>
  <c r="AS141" i="10"/>
  <c r="AA141" i="10"/>
  <c r="AA256" i="10"/>
  <c r="AQ214" i="10"/>
  <c r="U41" i="10"/>
  <c r="AC41" i="10" s="1"/>
  <c r="AC43" i="10" s="1"/>
  <c r="P288" i="10"/>
  <c r="AS39" i="10"/>
  <c r="AS40" i="10" s="1"/>
  <c r="AS75" i="10"/>
  <c r="AQ75" i="10" s="1"/>
  <c r="AA75" i="10"/>
  <c r="AA118" i="10"/>
  <c r="AA214" i="10"/>
  <c r="AS157" i="10"/>
  <c r="AS161" i="10" s="1"/>
  <c r="AQ170" i="10"/>
  <c r="AA170" i="10"/>
  <c r="AQ155" i="10"/>
  <c r="AQ85" i="10"/>
  <c r="U258" i="10"/>
  <c r="U260" i="10" s="1"/>
  <c r="AG282" i="10"/>
  <c r="AR174" i="10"/>
  <c r="AC174" i="10"/>
  <c r="AU174" i="10" s="1"/>
  <c r="AA174" i="10"/>
  <c r="AB174" i="10"/>
  <c r="AT174" i="10" s="1"/>
  <c r="AC72" i="10"/>
  <c r="AU72" i="10" s="1"/>
  <c r="AB72" i="10"/>
  <c r="AT72" i="10" s="1"/>
  <c r="AA72" i="10"/>
  <c r="AR72" i="10"/>
  <c r="AB108" i="10"/>
  <c r="AT108" i="10" s="1"/>
  <c r="AA108" i="10"/>
  <c r="AR108" i="10"/>
  <c r="AC108" i="10"/>
  <c r="AU108" i="10" s="1"/>
  <c r="AC62" i="10"/>
  <c r="AC65" i="10" s="1"/>
  <c r="AB62" i="10"/>
  <c r="AA62" i="10"/>
  <c r="AR62" i="10"/>
  <c r="AR99" i="10"/>
  <c r="AC99" i="10"/>
  <c r="AU99" i="10" s="1"/>
  <c r="AB99" i="10"/>
  <c r="AT99" i="10" s="1"/>
  <c r="AA99" i="10"/>
  <c r="U261" i="10"/>
  <c r="U263" i="10" s="1"/>
  <c r="AQ200" i="10"/>
  <c r="AA249" i="10"/>
  <c r="U197" i="10"/>
  <c r="U201" i="10" s="1"/>
  <c r="AR269" i="10"/>
  <c r="AC269" i="10"/>
  <c r="AU269" i="10" s="1"/>
  <c r="AA269" i="10"/>
  <c r="AB269" i="10"/>
  <c r="AT269" i="10" s="1"/>
  <c r="AQ262" i="10"/>
  <c r="AS240" i="10"/>
  <c r="AA228" i="10"/>
  <c r="AA240" i="10"/>
  <c r="P284" i="10"/>
  <c r="AA222" i="10"/>
  <c r="AR222" i="10"/>
  <c r="AB222" i="10"/>
  <c r="AT222" i="10" s="1"/>
  <c r="AC222" i="10"/>
  <c r="AU222" i="10" s="1"/>
  <c r="U173" i="10"/>
  <c r="U157" i="10"/>
  <c r="U161" i="10" s="1"/>
  <c r="AS267" i="10"/>
  <c r="AS270" i="10" s="1"/>
  <c r="U267" i="10"/>
  <c r="U270" i="10" s="1"/>
  <c r="AA259" i="10"/>
  <c r="AS254" i="10"/>
  <c r="AS257" i="10" s="1"/>
  <c r="P292" i="10"/>
  <c r="U231" i="10"/>
  <c r="U234" i="10" s="1"/>
  <c r="AA248" i="10"/>
  <c r="AR248" i="10"/>
  <c r="AC248" i="10"/>
  <c r="AU248" i="10" s="1"/>
  <c r="AB248" i="10"/>
  <c r="AT248" i="10" s="1"/>
  <c r="AA244" i="10"/>
  <c r="AS243" i="10"/>
  <c r="AS246" i="10" s="1"/>
  <c r="AB265" i="10"/>
  <c r="AT265" i="10" s="1"/>
  <c r="AC265" i="10"/>
  <c r="AR265" i="10"/>
  <c r="AA265" i="10"/>
  <c r="AB224" i="10"/>
  <c r="AB230" i="10" s="1"/>
  <c r="AR224" i="10"/>
  <c r="AR230" i="10" s="1"/>
  <c r="AZ230" i="10" s="1"/>
  <c r="AA224" i="10"/>
  <c r="AC224" i="10"/>
  <c r="AC230" i="10" s="1"/>
  <c r="AQ219" i="10"/>
  <c r="Z284" i="10"/>
  <c r="AS162" i="10"/>
  <c r="AR177" i="10"/>
  <c r="AC177" i="10"/>
  <c r="AU177" i="10" s="1"/>
  <c r="AA177" i="10"/>
  <c r="AB177" i="10"/>
  <c r="AT177" i="10" s="1"/>
  <c r="AQ165" i="10"/>
  <c r="AV292" i="10"/>
  <c r="AV290" i="10"/>
  <c r="AQ158" i="10"/>
  <c r="AB202" i="10"/>
  <c r="AA202" i="10"/>
  <c r="AR202" i="10"/>
  <c r="AC202" i="10"/>
  <c r="AS125" i="10"/>
  <c r="AS115" i="10"/>
  <c r="AS119" i="10" s="1"/>
  <c r="Z283" i="10"/>
  <c r="AS102" i="10"/>
  <c r="AQ89" i="10"/>
  <c r="AB129" i="10"/>
  <c r="AT129" i="10" s="1"/>
  <c r="AA129" i="10"/>
  <c r="AR129" i="10"/>
  <c r="AC129" i="10"/>
  <c r="AU129" i="10" s="1"/>
  <c r="AQ118" i="10"/>
  <c r="AQ116" i="10"/>
  <c r="AB111" i="10"/>
  <c r="AT111" i="10" s="1"/>
  <c r="AA111" i="10"/>
  <c r="AR111" i="10"/>
  <c r="AC111" i="10"/>
  <c r="AU111" i="10" s="1"/>
  <c r="U88" i="10"/>
  <c r="U92" i="10" s="1"/>
  <c r="AB74" i="10"/>
  <c r="AB78" i="10" s="1"/>
  <c r="AA74" i="10"/>
  <c r="AR74" i="10"/>
  <c r="AR78" i="10" s="1"/>
  <c r="AZ78" i="10" s="1"/>
  <c r="AC74" i="10"/>
  <c r="AC78" i="10" s="1"/>
  <c r="U293" i="10"/>
  <c r="AB8" i="10"/>
  <c r="AR8" i="10"/>
  <c r="AC8" i="10"/>
  <c r="AA8" i="10"/>
  <c r="AC54" i="10"/>
  <c r="AC58" i="10" s="1"/>
  <c r="AB54" i="10"/>
  <c r="AA54" i="10"/>
  <c r="AR54" i="10"/>
  <c r="AS30" i="10"/>
  <c r="AS33" i="10" s="1"/>
  <c r="Z297" i="10"/>
  <c r="Z293" i="10"/>
  <c r="AS8" i="10"/>
  <c r="AQ55" i="10"/>
  <c r="AR31" i="10"/>
  <c r="AB31" i="10"/>
  <c r="AT31" i="10" s="1"/>
  <c r="AC31" i="10"/>
  <c r="AU31" i="10" s="1"/>
  <c r="AA31" i="10"/>
  <c r="AC69" i="10"/>
  <c r="AR69" i="10"/>
  <c r="AB69" i="10"/>
  <c r="AA69" i="10"/>
  <c r="AA11" i="10"/>
  <c r="AQ7" i="10"/>
  <c r="U271" i="10"/>
  <c r="U274" i="10" s="1"/>
  <c r="AQ252" i="10"/>
  <c r="AC164" i="10"/>
  <c r="AB164" i="10"/>
  <c r="AA164" i="10"/>
  <c r="AR164" i="10"/>
  <c r="AS217" i="10"/>
  <c r="AS223" i="10" s="1"/>
  <c r="AV296" i="10"/>
  <c r="P295" i="10"/>
  <c r="U154" i="10"/>
  <c r="AS202" i="10"/>
  <c r="AS224" i="10"/>
  <c r="AS230" i="10" s="1"/>
  <c r="AR176" i="10"/>
  <c r="AC176" i="10"/>
  <c r="AU176" i="10" s="1"/>
  <c r="AA176" i="10"/>
  <c r="AB176" i="10"/>
  <c r="AT176" i="10" s="1"/>
  <c r="AR209" i="10"/>
  <c r="AC209" i="10"/>
  <c r="AB209" i="10"/>
  <c r="AA209" i="10"/>
  <c r="AQ213" i="10"/>
  <c r="AA151" i="10"/>
  <c r="Z295" i="10"/>
  <c r="AS154" i="10"/>
  <c r="AS295" i="10" s="1"/>
  <c r="P289" i="10"/>
  <c r="U44" i="10"/>
  <c r="U46" i="10" s="1"/>
  <c r="AB123" i="10"/>
  <c r="AT123" i="10" s="1"/>
  <c r="AA123" i="10"/>
  <c r="AR123" i="10"/>
  <c r="AC123" i="10"/>
  <c r="AU123" i="10" s="1"/>
  <c r="AR115" i="10"/>
  <c r="AR119" i="10" s="1"/>
  <c r="AZ119" i="10" s="1"/>
  <c r="AC115" i="10"/>
  <c r="AC119" i="10" s="1"/>
  <c r="AB115" i="10"/>
  <c r="AB119" i="10" s="1"/>
  <c r="AA115" i="10"/>
  <c r="AQ167" i="10"/>
  <c r="AS144" i="10"/>
  <c r="AS83" i="10"/>
  <c r="AS87" i="10" s="1"/>
  <c r="AQ86" i="10"/>
  <c r="AS69" i="10"/>
  <c r="AS73" i="10" s="1"/>
  <c r="U30" i="10"/>
  <c r="U33" i="10" s="1"/>
  <c r="U10" i="10"/>
  <c r="U13" i="10" s="1"/>
  <c r="P293" i="10"/>
  <c r="AS135" i="10"/>
  <c r="AS137" i="10" s="1"/>
  <c r="AB110" i="10"/>
  <c r="AT110" i="10" s="1"/>
  <c r="AA110" i="10"/>
  <c r="AR110" i="10"/>
  <c r="AC110" i="10"/>
  <c r="AU110" i="10" s="1"/>
  <c r="AA144" i="10"/>
  <c r="AB112" i="10"/>
  <c r="AT112" i="10" s="1"/>
  <c r="AA112" i="10"/>
  <c r="AR112" i="10"/>
  <c r="AC112" i="10"/>
  <c r="AU112" i="10" s="1"/>
  <c r="AA83" i="10"/>
  <c r="AR83" i="10"/>
  <c r="AR87" i="10" s="1"/>
  <c r="AZ87" i="10" s="1"/>
  <c r="AB83" i="10"/>
  <c r="AB87" i="10" s="1"/>
  <c r="AC83" i="10"/>
  <c r="AC87" i="10" s="1"/>
  <c r="AV291" i="10"/>
  <c r="AQ244" i="10"/>
  <c r="AS247" i="10"/>
  <c r="AS250" i="10" s="1"/>
  <c r="AS251" i="10"/>
  <c r="AS253" i="10" s="1"/>
  <c r="AA233" i="10"/>
  <c r="AC233" i="10"/>
  <c r="AU233" i="10" s="1"/>
  <c r="AB233" i="10"/>
  <c r="AT233" i="10" s="1"/>
  <c r="AR233" i="10"/>
  <c r="AR235" i="10"/>
  <c r="AR238" i="10" s="1"/>
  <c r="AZ238" i="10" s="1"/>
  <c r="AC235" i="10"/>
  <c r="AC238" i="10" s="1"/>
  <c r="AB235" i="10"/>
  <c r="AB238" i="10" s="1"/>
  <c r="AA235" i="10"/>
  <c r="AA243" i="10"/>
  <c r="AB243" i="10"/>
  <c r="AB246" i="10" s="1"/>
  <c r="AR243" i="10"/>
  <c r="AR246" i="10" s="1"/>
  <c r="AZ246" i="10" s="1"/>
  <c r="AC243" i="10"/>
  <c r="AC246" i="10" s="1"/>
  <c r="AA204" i="10"/>
  <c r="AS204" i="10"/>
  <c r="AQ204" i="10" s="1"/>
  <c r="AQ256" i="10"/>
  <c r="AS264" i="10"/>
  <c r="AS266" i="10" s="1"/>
  <c r="AA252" i="10"/>
  <c r="AA272" i="10"/>
  <c r="AQ259" i="10"/>
  <c r="AS209" i="10"/>
  <c r="AS215" i="10" s="1"/>
  <c r="AS173" i="10"/>
  <c r="U193" i="10"/>
  <c r="U196" i="10" s="1"/>
  <c r="U217" i="10"/>
  <c r="U286" i="10" s="1"/>
  <c r="AQ207" i="10"/>
  <c r="AQ241" i="10"/>
  <c r="AR175" i="10"/>
  <c r="AC175" i="10"/>
  <c r="AU175" i="10" s="1"/>
  <c r="AA175" i="10"/>
  <c r="AB175" i="10"/>
  <c r="AT175" i="10" s="1"/>
  <c r="AQ186" i="10"/>
  <c r="Z286" i="10"/>
  <c r="AS164" i="10"/>
  <c r="Z291" i="10"/>
  <c r="AS150" i="10"/>
  <c r="AQ160" i="10"/>
  <c r="P291" i="10"/>
  <c r="U150" i="10"/>
  <c r="AS131" i="10"/>
  <c r="AS134" i="10" s="1"/>
  <c r="V282" i="10"/>
  <c r="AQ139" i="10"/>
  <c r="AB136" i="10"/>
  <c r="AT136" i="10" s="1"/>
  <c r="AA136" i="10"/>
  <c r="AR136" i="10"/>
  <c r="AC136" i="10"/>
  <c r="AU136" i="10" s="1"/>
  <c r="AQ132" i="10"/>
  <c r="AB109" i="10"/>
  <c r="AT109" i="10" s="1"/>
  <c r="AA109" i="10"/>
  <c r="AR109" i="10"/>
  <c r="AC109" i="10"/>
  <c r="AU109" i="10" s="1"/>
  <c r="AQ105" i="10"/>
  <c r="W282" i="10"/>
  <c r="AQ84" i="10"/>
  <c r="AA94" i="10"/>
  <c r="AS51" i="10"/>
  <c r="AS53" i="10" s="1"/>
  <c r="P297" i="10"/>
  <c r="U39" i="10"/>
  <c r="U37" i="10"/>
  <c r="AS34" i="10"/>
  <c r="AS36" i="10" s="1"/>
  <c r="AV288" i="10"/>
  <c r="U135" i="10"/>
  <c r="U137" i="10" s="1"/>
  <c r="Z290" i="10"/>
  <c r="AS103" i="10"/>
  <c r="Z298" i="10"/>
  <c r="AQ52" i="10"/>
  <c r="AS74" i="10"/>
  <c r="AQ11" i="10"/>
  <c r="AC162" i="10"/>
  <c r="AB162" i="10"/>
  <c r="AA162" i="10"/>
  <c r="AR162" i="10"/>
  <c r="AB121" i="10"/>
  <c r="AT121" i="10" s="1"/>
  <c r="AA121" i="10"/>
  <c r="AR121" i="10"/>
  <c r="AC121" i="10"/>
  <c r="AU121" i="10" s="1"/>
  <c r="AA51" i="10"/>
  <c r="AR51" i="10"/>
  <c r="AR53" i="10" s="1"/>
  <c r="AZ53" i="10" s="1"/>
  <c r="AB51" i="10"/>
  <c r="AB53" i="10" s="1"/>
  <c r="AC51" i="10"/>
  <c r="AC53" i="10" s="1"/>
  <c r="AB203" i="10"/>
  <c r="AT203" i="10" s="1"/>
  <c r="AC203" i="10"/>
  <c r="AU203" i="10" s="1"/>
  <c r="AR203" i="10"/>
  <c r="AA203" i="10"/>
  <c r="P286" i="10"/>
  <c r="AQ171" i="10"/>
  <c r="AQ188" i="10"/>
  <c r="AQ206" i="10"/>
  <c r="AQ189" i="10"/>
  <c r="AB210" i="10"/>
  <c r="AT210" i="10" s="1"/>
  <c r="AA210" i="10"/>
  <c r="AR210" i="10"/>
  <c r="AC210" i="10"/>
  <c r="AU210" i="10" s="1"/>
  <c r="AQ199" i="10"/>
  <c r="AR184" i="10"/>
  <c r="AR192" i="10" s="1"/>
  <c r="AZ192" i="10" s="1"/>
  <c r="AC184" i="10"/>
  <c r="AC192" i="10" s="1"/>
  <c r="AB184" i="10"/>
  <c r="AB192" i="10" s="1"/>
  <c r="AA184" i="10"/>
  <c r="AQ142" i="10"/>
  <c r="AB113" i="10"/>
  <c r="AT113" i="10" s="1"/>
  <c r="AA113" i="10"/>
  <c r="AR113" i="10"/>
  <c r="AC113" i="10"/>
  <c r="AU113" i="10" s="1"/>
  <c r="AS107" i="10"/>
  <c r="AS114" i="10" s="1"/>
  <c r="Z296" i="10"/>
  <c r="AS182" i="10"/>
  <c r="AS120" i="10"/>
  <c r="AS124" i="10" s="1"/>
  <c r="AQ94" i="10"/>
  <c r="AQ35" i="10"/>
  <c r="AQ28" i="10"/>
  <c r="AS128" i="10"/>
  <c r="AS130" i="10" s="1"/>
  <c r="AQ95" i="10"/>
  <c r="AA85" i="10"/>
  <c r="AU144" i="10"/>
  <c r="AU149" i="10" s="1"/>
  <c r="AQ48" i="10"/>
  <c r="Z289" i="10"/>
  <c r="AS44" i="10"/>
  <c r="AS46" i="10" s="1"/>
  <c r="AQ60" i="10"/>
  <c r="AQ38" i="10"/>
  <c r="AB34" i="10"/>
  <c r="AB36" i="10" s="1"/>
  <c r="AR34" i="10"/>
  <c r="AR36" i="10" s="1"/>
  <c r="AZ36" i="10" s="1"/>
  <c r="AA34" i="10"/>
  <c r="AC34" i="10"/>
  <c r="AC36" i="10" s="1"/>
  <c r="AR12" i="10"/>
  <c r="AB12" i="10"/>
  <c r="AT12" i="10" s="1"/>
  <c r="AC12" i="10"/>
  <c r="AU12" i="10" s="1"/>
  <c r="AA12" i="10"/>
  <c r="AS59" i="10"/>
  <c r="AS61" i="10" s="1"/>
  <c r="AB6" i="10"/>
  <c r="AC6" i="10"/>
  <c r="AA6" i="10"/>
  <c r="AR6" i="10"/>
  <c r="AQ15" i="10"/>
  <c r="AC47" i="10"/>
  <c r="AB47" i="10"/>
  <c r="AA47" i="10"/>
  <c r="AR47" i="10"/>
  <c r="U93" i="10"/>
  <c r="U96" i="10" s="1"/>
  <c r="AQ18" i="10"/>
  <c r="AB178" i="10"/>
  <c r="AT178" i="10" s="1"/>
  <c r="AC178" i="10"/>
  <c r="AU178" i="10" s="1"/>
  <c r="AA178" i="10"/>
  <c r="AR178" i="10"/>
  <c r="AS66" i="10"/>
  <c r="AS68" i="10" s="1"/>
  <c r="U247" i="10"/>
  <c r="U250" i="10" s="1"/>
  <c r="AQ272" i="10"/>
  <c r="U254" i="10"/>
  <c r="U257" i="10" s="1"/>
  <c r="Z294" i="10"/>
  <c r="AS168" i="10"/>
  <c r="Z292" i="10"/>
  <c r="AS231" i="10"/>
  <c r="AS234" i="10" s="1"/>
  <c r="AV286" i="10"/>
  <c r="U294" i="10"/>
  <c r="AC168" i="10"/>
  <c r="AB168" i="10"/>
  <c r="AA168" i="10"/>
  <c r="AR168" i="10"/>
  <c r="AS261" i="10"/>
  <c r="AS263" i="10" s="1"/>
  <c r="AA241" i="10"/>
  <c r="AQ190" i="10"/>
  <c r="AQ140" i="10"/>
  <c r="AQ133" i="10"/>
  <c r="U107" i="10"/>
  <c r="U114" i="10" s="1"/>
  <c r="AQ98" i="10"/>
  <c r="P296" i="10"/>
  <c r="U182" i="10"/>
  <c r="AQ104" i="10"/>
  <c r="AA84" i="10"/>
  <c r="AR103" i="10"/>
  <c r="AB103" i="10"/>
  <c r="AC103" i="10"/>
  <c r="AA103" i="10"/>
  <c r="AS93" i="10"/>
  <c r="AS96" i="10" s="1"/>
  <c r="AC79" i="10"/>
  <c r="AC82" i="10" s="1"/>
  <c r="AA79" i="10"/>
  <c r="AB79" i="10"/>
  <c r="AB82" i="10" s="1"/>
  <c r="AR79" i="10"/>
  <c r="AR82" i="10" s="1"/>
  <c r="AZ82" i="10" s="1"/>
  <c r="U120" i="10"/>
  <c r="U124" i="10" s="1"/>
  <c r="AA66" i="10"/>
  <c r="AR66" i="10"/>
  <c r="AR68" i="10" s="1"/>
  <c r="AZ68" i="10" s="1"/>
  <c r="AB66" i="10"/>
  <c r="AB68" i="10" s="1"/>
  <c r="AC66" i="10"/>
  <c r="AC68" i="10" s="1"/>
  <c r="AA59" i="10"/>
  <c r="AR59" i="10"/>
  <c r="AR61" i="10" s="1"/>
  <c r="AZ61" i="10" s="1"/>
  <c r="AB59" i="10"/>
  <c r="AB61" i="10" s="1"/>
  <c r="AC59" i="10"/>
  <c r="AC61" i="10" s="1"/>
  <c r="U128" i="10"/>
  <c r="U130" i="10" s="1"/>
  <c r="AB100" i="10"/>
  <c r="AT100" i="10" s="1"/>
  <c r="AR100" i="10"/>
  <c r="AC100" i="10"/>
  <c r="AU100" i="10" s="1"/>
  <c r="AA100" i="10"/>
  <c r="AA95" i="10"/>
  <c r="AQ76" i="10"/>
  <c r="AC70" i="10"/>
  <c r="AU70" i="10" s="1"/>
  <c r="AB70" i="10"/>
  <c r="AT70" i="10" s="1"/>
  <c r="AA70" i="10"/>
  <c r="AR70" i="10"/>
  <c r="AS10" i="10"/>
  <c r="AS13" i="10" s="1"/>
  <c r="U20" i="10"/>
  <c r="U22" i="10" s="1"/>
  <c r="AB122" i="10"/>
  <c r="AT122" i="10" s="1"/>
  <c r="AA122" i="10"/>
  <c r="AR122" i="10"/>
  <c r="AC122" i="10"/>
  <c r="AU122" i="10" s="1"/>
  <c r="AV289" i="10"/>
  <c r="U14" i="10"/>
  <c r="U16" i="10" s="1"/>
  <c r="AQ64" i="10"/>
  <c r="Z288" i="10"/>
  <c r="AS6" i="10"/>
  <c r="AQ90" i="10"/>
  <c r="AR196" i="8" l="1"/>
  <c r="AR13" i="8"/>
  <c r="AR58" i="8"/>
  <c r="AR143" i="8"/>
  <c r="AR114" i="8"/>
  <c r="AR270" i="8"/>
  <c r="AR223" i="8"/>
  <c r="AR201" i="8"/>
  <c r="AR106" i="8"/>
  <c r="AR119" i="8"/>
  <c r="AR161" i="8"/>
  <c r="AR208" i="8"/>
  <c r="AR230" i="8"/>
  <c r="AR274" i="8"/>
  <c r="AR172" i="8"/>
  <c r="AR73" i="8"/>
  <c r="AV275" i="10"/>
  <c r="V276" i="10"/>
  <c r="AA102" i="10"/>
  <c r="AA106" i="10" s="1"/>
  <c r="AL277" i="8"/>
  <c r="AL279" i="8" s="1"/>
  <c r="AQ71" i="10"/>
  <c r="AB149" i="10"/>
  <c r="AC264" i="10"/>
  <c r="AU264" i="10" s="1"/>
  <c r="AQ145" i="10"/>
  <c r="AC17" i="10"/>
  <c r="AC19" i="10" s="1"/>
  <c r="AA97" i="10"/>
  <c r="AA101" i="10" s="1"/>
  <c r="AT144" i="10"/>
  <c r="AT149" i="10" s="1"/>
  <c r="AQ255" i="10"/>
  <c r="AB125" i="10"/>
  <c r="AB127" i="10" s="1"/>
  <c r="AA61" i="10"/>
  <c r="AB49" i="10"/>
  <c r="AB50" i="10" s="1"/>
  <c r="AA264" i="10"/>
  <c r="AA266" i="10" s="1"/>
  <c r="AR102" i="10"/>
  <c r="AR106" i="10" s="1"/>
  <c r="AZ106" i="10" s="1"/>
  <c r="U283" i="10"/>
  <c r="AC102" i="10"/>
  <c r="AC106" i="10" s="1"/>
  <c r="AB102" i="10"/>
  <c r="AB106" i="10" s="1"/>
  <c r="AA36" i="10"/>
  <c r="AS156" i="10"/>
  <c r="AS78" i="10"/>
  <c r="U156" i="10"/>
  <c r="AA246" i="10"/>
  <c r="AA53" i="10"/>
  <c r="AC138" i="10"/>
  <c r="AC143" i="10" s="1"/>
  <c r="AC242" i="10"/>
  <c r="AA68" i="10"/>
  <c r="AR251" i="10"/>
  <c r="AR253" i="10" s="1"/>
  <c r="AZ253" i="10" s="1"/>
  <c r="AC251" i="10"/>
  <c r="AC253" i="10" s="1"/>
  <c r="AA251" i="10"/>
  <c r="AA253" i="10" s="1"/>
  <c r="AC125" i="10"/>
  <c r="AC127" i="10" s="1"/>
  <c r="AC97" i="10"/>
  <c r="AU97" i="10" s="1"/>
  <c r="AU101" i="10" s="1"/>
  <c r="AB251" i="10"/>
  <c r="AB253" i="10" s="1"/>
  <c r="AS127" i="10"/>
  <c r="AR263" i="8"/>
  <c r="AS25" i="10"/>
  <c r="AS43" i="10"/>
  <c r="AB138" i="10"/>
  <c r="AB143" i="10" s="1"/>
  <c r="AR138" i="10"/>
  <c r="AR143" i="10" s="1"/>
  <c r="AZ143" i="10" s="1"/>
  <c r="AS58" i="10"/>
  <c r="Z275" i="8"/>
  <c r="AA242" i="10"/>
  <c r="AS143" i="10"/>
  <c r="AS294" i="10"/>
  <c r="AC172" i="10"/>
  <c r="AC215" i="10"/>
  <c r="AS242" i="10"/>
  <c r="AB65" i="10"/>
  <c r="AQ275" i="8"/>
  <c r="AC208" i="10"/>
  <c r="AR149" i="10"/>
  <c r="AZ149" i="10" s="1"/>
  <c r="AR172" i="10"/>
  <c r="AZ172" i="10" s="1"/>
  <c r="AR23" i="10"/>
  <c r="AR25" i="10" s="1"/>
  <c r="AZ25" i="10" s="1"/>
  <c r="P275" i="10"/>
  <c r="AS9" i="10"/>
  <c r="AA9" i="10"/>
  <c r="AR125" i="10"/>
  <c r="AR127" i="10" s="1"/>
  <c r="AZ127" i="10" s="1"/>
  <c r="AA215" i="10"/>
  <c r="AB73" i="10"/>
  <c r="AR58" i="10"/>
  <c r="AZ58" i="10" s="1"/>
  <c r="AA23" i="10"/>
  <c r="AA25" i="10" s="1"/>
  <c r="AB23" i="10"/>
  <c r="AB25" i="10" s="1"/>
  <c r="Z275" i="10"/>
  <c r="AC9" i="10"/>
  <c r="AA149" i="10"/>
  <c r="AS149" i="10"/>
  <c r="AC23" i="10"/>
  <c r="AC25" i="10" s="1"/>
  <c r="AR17" i="10"/>
  <c r="AR19" i="10" s="1"/>
  <c r="AZ19" i="10" s="1"/>
  <c r="AB17" i="10"/>
  <c r="AB19" i="10" s="1"/>
  <c r="AA192" i="10"/>
  <c r="AA125" i="10"/>
  <c r="AA127" i="10" s="1"/>
  <c r="AA17" i="10"/>
  <c r="AA19" i="10" s="1"/>
  <c r="AR215" i="10"/>
  <c r="AZ215" i="10" s="1"/>
  <c r="AB41" i="10"/>
  <c r="AB43" i="10" s="1"/>
  <c r="U43" i="10"/>
  <c r="AA238" i="10"/>
  <c r="AA119" i="10"/>
  <c r="AS208" i="10"/>
  <c r="AS172" i="10"/>
  <c r="AS92" i="10"/>
  <c r="AA172" i="10"/>
  <c r="AB97" i="10"/>
  <c r="AB101" i="10" s="1"/>
  <c r="AR49" i="10"/>
  <c r="AR50" i="10" s="1"/>
  <c r="AZ50" i="10" s="1"/>
  <c r="AB9" i="10"/>
  <c r="AB172" i="10"/>
  <c r="AR97" i="10"/>
  <c r="AR101" i="10" s="1"/>
  <c r="AZ101" i="10" s="1"/>
  <c r="AA49" i="10"/>
  <c r="AA50" i="10" s="1"/>
  <c r="AA73" i="10"/>
  <c r="AA78" i="10"/>
  <c r="AR208" i="10"/>
  <c r="AZ208" i="10" s="1"/>
  <c r="U183" i="10"/>
  <c r="U50" i="10"/>
  <c r="U223" i="10"/>
  <c r="AA208" i="10"/>
  <c r="AR131" i="10"/>
  <c r="AR134" i="10" s="1"/>
  <c r="AZ134" i="10" s="1"/>
  <c r="U134" i="10"/>
  <c r="AA82" i="10"/>
  <c r="AQ216" i="10"/>
  <c r="AC49" i="10"/>
  <c r="AC50" i="10" s="1"/>
  <c r="AS183" i="10"/>
  <c r="AA87" i="10"/>
  <c r="AB215" i="10"/>
  <c r="AR73" i="10"/>
  <c r="AZ73" i="10" s="1"/>
  <c r="AA58" i="10"/>
  <c r="AB208" i="10"/>
  <c r="AR65" i="10"/>
  <c r="AZ65" i="10" s="1"/>
  <c r="AR266" i="10"/>
  <c r="AZ266" i="10" s="1"/>
  <c r="AA138" i="10"/>
  <c r="AA143" i="10" s="1"/>
  <c r="AB242" i="10"/>
  <c r="AT239" i="10"/>
  <c r="AT242" i="10" s="1"/>
  <c r="AB264" i="10"/>
  <c r="U266" i="10"/>
  <c r="AS106" i="10"/>
  <c r="AR9" i="10"/>
  <c r="AZ9" i="10" s="1"/>
  <c r="U40" i="10"/>
  <c r="AA41" i="10"/>
  <c r="AA43" i="10" s="1"/>
  <c r="AC73" i="10"/>
  <c r="AB58" i="10"/>
  <c r="AA230" i="10"/>
  <c r="AA65" i="10"/>
  <c r="AA131" i="10"/>
  <c r="AA134" i="10" s="1"/>
  <c r="U284" i="10"/>
  <c r="AB131" i="10"/>
  <c r="AB134" i="10" s="1"/>
  <c r="AQ56" i="10"/>
  <c r="AQ63" i="10"/>
  <c r="AR41" i="10"/>
  <c r="AR43" i="10" s="1"/>
  <c r="AZ43" i="10" s="1"/>
  <c r="AC131" i="10"/>
  <c r="AC134" i="10" s="1"/>
  <c r="AS297" i="10"/>
  <c r="AQ141" i="10"/>
  <c r="AQ91" i="10"/>
  <c r="AQ72" i="10"/>
  <c r="AS293" i="10"/>
  <c r="U290" i="10"/>
  <c r="AS290" i="10"/>
  <c r="P282" i="10"/>
  <c r="AQ178" i="10"/>
  <c r="AQ123" i="10"/>
  <c r="AA26" i="10"/>
  <c r="AA29" i="10" s="1"/>
  <c r="AR26" i="10"/>
  <c r="AR29" i="10" s="1"/>
  <c r="AZ29" i="10" s="1"/>
  <c r="AC26" i="10"/>
  <c r="AC29" i="10" s="1"/>
  <c r="AB26" i="10"/>
  <c r="AB29" i="10" s="1"/>
  <c r="AR258" i="10"/>
  <c r="AR260" i="10" s="1"/>
  <c r="AZ260" i="10" s="1"/>
  <c r="AA258" i="10"/>
  <c r="AA260" i="10" s="1"/>
  <c r="AB258" i="10"/>
  <c r="AB260" i="10" s="1"/>
  <c r="AC258" i="10"/>
  <c r="AC260" i="10" s="1"/>
  <c r="AQ70" i="10"/>
  <c r="AQ233" i="10"/>
  <c r="AV282" i="10"/>
  <c r="AT34" i="10"/>
  <c r="AT36" i="10" s="1"/>
  <c r="U291" i="10"/>
  <c r="AA150" i="10"/>
  <c r="AR150" i="10"/>
  <c r="AC150" i="10"/>
  <c r="AB150" i="10"/>
  <c r="AS291" i="10"/>
  <c r="AT79" i="10"/>
  <c r="AT82" i="10" s="1"/>
  <c r="AA247" i="10"/>
  <c r="AA250" i="10" s="1"/>
  <c r="AC247" i="10"/>
  <c r="AC250" i="10" s="1"/>
  <c r="AB247" i="10"/>
  <c r="AB250" i="10" s="1"/>
  <c r="AR247" i="10"/>
  <c r="AR250" i="10" s="1"/>
  <c r="AZ250" i="10" s="1"/>
  <c r="AU47" i="10"/>
  <c r="AU34" i="10"/>
  <c r="AU36" i="10" s="1"/>
  <c r="AQ122" i="10"/>
  <c r="AU59" i="10"/>
  <c r="AU61" i="10" s="1"/>
  <c r="AT66" i="10"/>
  <c r="AT68" i="10" s="1"/>
  <c r="U296" i="10"/>
  <c r="AB182" i="10"/>
  <c r="AC182" i="10"/>
  <c r="AA182" i="10"/>
  <c r="AR182" i="10"/>
  <c r="AT6" i="10"/>
  <c r="AQ12" i="10"/>
  <c r="AS296" i="10"/>
  <c r="AQ113" i="10"/>
  <c r="AQ175" i="10"/>
  <c r="AA217" i="10"/>
  <c r="AA223" i="10" s="1"/>
  <c r="AR217" i="10"/>
  <c r="AR223" i="10" s="1"/>
  <c r="AZ223" i="10" s="1"/>
  <c r="AB217" i="10"/>
  <c r="AC217" i="10"/>
  <c r="AT243" i="10"/>
  <c r="AT246" i="10" s="1"/>
  <c r="AT209" i="10"/>
  <c r="AT215" i="10" s="1"/>
  <c r="AU164" i="10"/>
  <c r="AT69" i="10"/>
  <c r="AT73" i="10" s="1"/>
  <c r="AT54" i="10"/>
  <c r="AT58" i="10" s="1"/>
  <c r="AR293" i="10"/>
  <c r="AT74" i="10"/>
  <c r="AT78" i="10" s="1"/>
  <c r="Z282" i="10"/>
  <c r="AT202" i="10"/>
  <c r="AT208" i="10" s="1"/>
  <c r="AR267" i="10"/>
  <c r="AR270" i="10" s="1"/>
  <c r="AZ270" i="10" s="1"/>
  <c r="AB267" i="10"/>
  <c r="AB270" i="10" s="1"/>
  <c r="AA267" i="10"/>
  <c r="AA270" i="10" s="1"/>
  <c r="AC267" i="10"/>
  <c r="AC270" i="10" s="1"/>
  <c r="AR173" i="10"/>
  <c r="AC173" i="10"/>
  <c r="AA173" i="10"/>
  <c r="AB173" i="10"/>
  <c r="AQ222" i="10"/>
  <c r="AQ269" i="10"/>
  <c r="AU62" i="10"/>
  <c r="AU65" i="10" s="1"/>
  <c r="AR30" i="10"/>
  <c r="AR33" i="10" s="1"/>
  <c r="AZ33" i="10" s="1"/>
  <c r="AB30" i="10"/>
  <c r="AB33" i="10" s="1"/>
  <c r="AC30" i="10"/>
  <c r="AC33" i="10" s="1"/>
  <c r="AA30" i="10"/>
  <c r="AA33" i="10" s="1"/>
  <c r="AU209" i="10"/>
  <c r="AU215" i="10" s="1"/>
  <c r="AU54" i="10"/>
  <c r="AU58" i="10" s="1"/>
  <c r="AU184" i="10"/>
  <c r="AU192" i="10" s="1"/>
  <c r="AU83" i="10"/>
  <c r="AU87" i="10" s="1"/>
  <c r="AQ112" i="10"/>
  <c r="AT115" i="10"/>
  <c r="AT119" i="10" s="1"/>
  <c r="AU69" i="10"/>
  <c r="AU73" i="10" s="1"/>
  <c r="AQ31" i="10"/>
  <c r="AU202" i="10"/>
  <c r="AU208" i="10" s="1"/>
  <c r="U292" i="10"/>
  <c r="AA231" i="10"/>
  <c r="AA234" i="10" s="1"/>
  <c r="AB231" i="10"/>
  <c r="AB234" i="10" s="1"/>
  <c r="AR231" i="10"/>
  <c r="AR234" i="10" s="1"/>
  <c r="AZ234" i="10" s="1"/>
  <c r="AC231" i="10"/>
  <c r="AC234" i="10" s="1"/>
  <c r="AQ99" i="10"/>
  <c r="AQ100" i="10"/>
  <c r="AA37" i="10"/>
  <c r="AR37" i="10"/>
  <c r="AB37" i="10"/>
  <c r="AC37" i="10"/>
  <c r="AS289" i="10"/>
  <c r="AQ136" i="10"/>
  <c r="AU243" i="10"/>
  <c r="AU246" i="10" s="1"/>
  <c r="AT83" i="10"/>
  <c r="AT87" i="10" s="1"/>
  <c r="AU115" i="10"/>
  <c r="AU119" i="10" s="1"/>
  <c r="AQ176" i="10"/>
  <c r="AU74" i="10"/>
  <c r="AU78" i="10" s="1"/>
  <c r="AU224" i="10"/>
  <c r="AU230" i="10" s="1"/>
  <c r="AR261" i="10"/>
  <c r="AR263" i="10" s="1"/>
  <c r="AZ263" i="10" s="1"/>
  <c r="AC261" i="10"/>
  <c r="AC263" i="10" s="1"/>
  <c r="AB261" i="10"/>
  <c r="AB263" i="10" s="1"/>
  <c r="AA261" i="10"/>
  <c r="AA263" i="10" s="1"/>
  <c r="AQ108" i="10"/>
  <c r="AT59" i="10"/>
  <c r="AT61" i="10" s="1"/>
  <c r="AB293" i="10"/>
  <c r="AT8" i="10"/>
  <c r="AT293" i="10" s="1"/>
  <c r="AT224" i="10"/>
  <c r="AT230" i="10" s="1"/>
  <c r="AR294" i="10"/>
  <c r="AS292" i="10"/>
  <c r="AT47" i="10"/>
  <c r="U288" i="10"/>
  <c r="AU66" i="10"/>
  <c r="AU68" i="10" s="1"/>
  <c r="AB120" i="10"/>
  <c r="AB124" i="10" s="1"/>
  <c r="AA120" i="10"/>
  <c r="AA124" i="10" s="1"/>
  <c r="AR120" i="10"/>
  <c r="AR124" i="10" s="1"/>
  <c r="AZ124" i="10" s="1"/>
  <c r="AC120" i="10"/>
  <c r="AC124" i="10" s="1"/>
  <c r="AU103" i="10"/>
  <c r="AB107" i="10"/>
  <c r="AB114" i="10" s="1"/>
  <c r="AA107" i="10"/>
  <c r="AA114" i="10" s="1"/>
  <c r="AR107" i="10"/>
  <c r="AR114" i="10" s="1"/>
  <c r="AZ114" i="10" s="1"/>
  <c r="AC107" i="10"/>
  <c r="AC114" i="10" s="1"/>
  <c r="AB294" i="10"/>
  <c r="AT168" i="10"/>
  <c r="AT294" i="10" s="1"/>
  <c r="AU6" i="10"/>
  <c r="AT51" i="10"/>
  <c r="AT53" i="10" s="1"/>
  <c r="AT162" i="10"/>
  <c r="AB135" i="10"/>
  <c r="AB137" i="10" s="1"/>
  <c r="AA135" i="10"/>
  <c r="AA137" i="10" s="1"/>
  <c r="AR135" i="10"/>
  <c r="AR137" i="10" s="1"/>
  <c r="AZ137" i="10" s="1"/>
  <c r="AC135" i="10"/>
  <c r="AC137" i="10" s="1"/>
  <c r="U297" i="10"/>
  <c r="AA39" i="10"/>
  <c r="AA297" i="10" s="1"/>
  <c r="AR39" i="10"/>
  <c r="AB39" i="10"/>
  <c r="AC39" i="10"/>
  <c r="AQ109" i="10"/>
  <c r="AS286" i="10"/>
  <c r="AQ240" i="10"/>
  <c r="AT235" i="10"/>
  <c r="AT238" i="10" s="1"/>
  <c r="AQ110" i="10"/>
  <c r="U289" i="10"/>
  <c r="AA44" i="10"/>
  <c r="AA46" i="10" s="1"/>
  <c r="AR44" i="10"/>
  <c r="AR46" i="10" s="1"/>
  <c r="AZ46" i="10" s="1"/>
  <c r="AB44" i="10"/>
  <c r="AB46" i="10" s="1"/>
  <c r="AC44" i="10"/>
  <c r="AC46" i="10" s="1"/>
  <c r="U295" i="10"/>
  <c r="AB154" i="10"/>
  <c r="AA154" i="10"/>
  <c r="AA295" i="10" s="1"/>
  <c r="AR154" i="10"/>
  <c r="AC154" i="10"/>
  <c r="AA293" i="10"/>
  <c r="AQ111" i="10"/>
  <c r="AQ129" i="10"/>
  <c r="AS283" i="10"/>
  <c r="AS284" i="10"/>
  <c r="AU265" i="10"/>
  <c r="AQ248" i="10"/>
  <c r="AR157" i="10"/>
  <c r="AR161" i="10" s="1"/>
  <c r="AZ161" i="10" s="1"/>
  <c r="AC157" i="10"/>
  <c r="AC161" i="10" s="1"/>
  <c r="AA157" i="10"/>
  <c r="AA161" i="10" s="1"/>
  <c r="AB157" i="10"/>
  <c r="AB161" i="10" s="1"/>
  <c r="AR197" i="10"/>
  <c r="AR201" i="10" s="1"/>
  <c r="AZ201" i="10" s="1"/>
  <c r="AB197" i="10"/>
  <c r="AB201" i="10" s="1"/>
  <c r="AA197" i="10"/>
  <c r="AA201" i="10" s="1"/>
  <c r="AC197" i="10"/>
  <c r="AC201" i="10" s="1"/>
  <c r="AS288" i="10"/>
  <c r="AT184" i="10"/>
  <c r="AT192" i="10" s="1"/>
  <c r="AC88" i="10"/>
  <c r="AC92" i="10" s="1"/>
  <c r="AR88" i="10"/>
  <c r="AR92" i="10" s="1"/>
  <c r="AZ92" i="10" s="1"/>
  <c r="AA88" i="10"/>
  <c r="AA92" i="10" s="1"/>
  <c r="AB88" i="10"/>
  <c r="AB92" i="10" s="1"/>
  <c r="AQ210" i="10"/>
  <c r="AU51" i="10"/>
  <c r="AU53" i="10" s="1"/>
  <c r="AA294" i="10"/>
  <c r="AC93" i="10"/>
  <c r="AC96" i="10" s="1"/>
  <c r="AB93" i="10"/>
  <c r="AB96" i="10" s="1"/>
  <c r="AA93" i="10"/>
  <c r="AA96" i="10" s="1"/>
  <c r="AR93" i="10"/>
  <c r="AR96" i="10" s="1"/>
  <c r="AZ96" i="10" s="1"/>
  <c r="AB14" i="10"/>
  <c r="AB16" i="10" s="1"/>
  <c r="AR14" i="10"/>
  <c r="AR16" i="10" s="1"/>
  <c r="AZ16" i="10" s="1"/>
  <c r="AC14" i="10"/>
  <c r="AC16" i="10" s="1"/>
  <c r="AA14" i="10"/>
  <c r="AA16" i="10" s="1"/>
  <c r="AB20" i="10"/>
  <c r="AB22" i="10" s="1"/>
  <c r="AR20" i="10"/>
  <c r="AR22" i="10" s="1"/>
  <c r="AZ22" i="10" s="1"/>
  <c r="AA20" i="10"/>
  <c r="AA22" i="10" s="1"/>
  <c r="AC20" i="10"/>
  <c r="AC22" i="10" s="1"/>
  <c r="AB128" i="10"/>
  <c r="AB130" i="10" s="1"/>
  <c r="AA128" i="10"/>
  <c r="AA130" i="10" s="1"/>
  <c r="AR128" i="10"/>
  <c r="AR130" i="10" s="1"/>
  <c r="AZ130" i="10" s="1"/>
  <c r="AC128" i="10"/>
  <c r="AC130" i="10" s="1"/>
  <c r="AU79" i="10"/>
  <c r="AU82" i="10" s="1"/>
  <c r="AT103" i="10"/>
  <c r="AC294" i="10"/>
  <c r="AU168" i="10"/>
  <c r="AU294" i="10" s="1"/>
  <c r="AC254" i="10"/>
  <c r="AC257" i="10" s="1"/>
  <c r="AR254" i="10"/>
  <c r="AR257" i="10" s="1"/>
  <c r="AZ257" i="10" s="1"/>
  <c r="AA254" i="10"/>
  <c r="AA257" i="10" s="1"/>
  <c r="AB254" i="10"/>
  <c r="AB257" i="10" s="1"/>
  <c r="AQ203" i="10"/>
  <c r="AQ121" i="10"/>
  <c r="AU162" i="10"/>
  <c r="AB193" i="10"/>
  <c r="AB196" i="10" s="1"/>
  <c r="AR193" i="10"/>
  <c r="AR196" i="10" s="1"/>
  <c r="AZ196" i="10" s="1"/>
  <c r="AC193" i="10"/>
  <c r="AC196" i="10" s="1"/>
  <c r="AA193" i="10"/>
  <c r="AA196" i="10" s="1"/>
  <c r="AU235" i="10"/>
  <c r="AU238" i="10" s="1"/>
  <c r="AR10" i="10"/>
  <c r="AR13" i="10" s="1"/>
  <c r="AZ13" i="10" s="1"/>
  <c r="AB10" i="10"/>
  <c r="AB13" i="10" s="1"/>
  <c r="AC10" i="10"/>
  <c r="AC13" i="10" s="1"/>
  <c r="AA10" i="10"/>
  <c r="AA13" i="10" s="1"/>
  <c r="AU41" i="10"/>
  <c r="AU43" i="10" s="1"/>
  <c r="AT164" i="10"/>
  <c r="AB271" i="10"/>
  <c r="AB274" i="10" s="1"/>
  <c r="AC271" i="10"/>
  <c r="AC274" i="10" s="1"/>
  <c r="AR271" i="10"/>
  <c r="AR274" i="10" s="1"/>
  <c r="AZ274" i="10" s="1"/>
  <c r="AA271" i="10"/>
  <c r="AA274" i="10" s="1"/>
  <c r="AC293" i="10"/>
  <c r="AU8" i="10"/>
  <c r="AU293" i="10" s="1"/>
  <c r="AQ177" i="10"/>
  <c r="AT62" i="10"/>
  <c r="AT65" i="10" s="1"/>
  <c r="AQ174" i="10"/>
  <c r="AB298" i="10" l="1"/>
  <c r="AA283" i="10"/>
  <c r="AC266" i="10"/>
  <c r="AT125" i="10"/>
  <c r="AT127" i="10" s="1"/>
  <c r="AT49" i="10"/>
  <c r="AT298" i="10" s="1"/>
  <c r="AT131" i="10"/>
  <c r="AT134" i="10" s="1"/>
  <c r="AR286" i="10"/>
  <c r="AU17" i="10"/>
  <c r="AU19" i="10" s="1"/>
  <c r="AT102" i="10"/>
  <c r="AT283" i="10" s="1"/>
  <c r="AB283" i="10"/>
  <c r="AA298" i="10"/>
  <c r="AQ144" i="10"/>
  <c r="AQ149" i="10" s="1"/>
  <c r="AR283" i="10"/>
  <c r="AU102" i="10"/>
  <c r="AU106" i="10" s="1"/>
  <c r="AU251" i="10"/>
  <c r="AU253" i="10" s="1"/>
  <c r="AC283" i="10"/>
  <c r="AT97" i="10"/>
  <c r="AT101" i="10" s="1"/>
  <c r="AU125" i="10"/>
  <c r="AU127" i="10" s="1"/>
  <c r="AU138" i="10"/>
  <c r="AU143" i="10" s="1"/>
  <c r="AC101" i="10"/>
  <c r="AT251" i="10"/>
  <c r="AT253" i="10" s="1"/>
  <c r="AR183" i="10"/>
  <c r="AZ183" i="10" s="1"/>
  <c r="AC298" i="10"/>
  <c r="AU23" i="10"/>
  <c r="AU25" i="10" s="1"/>
  <c r="AA156" i="10"/>
  <c r="AT138" i="10"/>
  <c r="AT143" i="10" s="1"/>
  <c r="AB40" i="10"/>
  <c r="AU49" i="10"/>
  <c r="AU298" i="10" s="1"/>
  <c r="AT23" i="10"/>
  <c r="AT25" i="10" s="1"/>
  <c r="AT17" i="10"/>
  <c r="AT19" i="10" s="1"/>
  <c r="AS275" i="10"/>
  <c r="AA286" i="10"/>
  <c r="U275" i="10"/>
  <c r="AC156" i="10"/>
  <c r="AA40" i="10"/>
  <c r="AQ209" i="10"/>
  <c r="AQ215" i="10" s="1"/>
  <c r="AT41" i="10"/>
  <c r="AT43" i="10" s="1"/>
  <c r="AC40" i="10"/>
  <c r="AB183" i="10"/>
  <c r="AB286" i="10"/>
  <c r="AB223" i="10"/>
  <c r="AT172" i="10"/>
  <c r="AU266" i="10"/>
  <c r="AB266" i="10"/>
  <c r="AT264" i="10"/>
  <c r="AC286" i="10"/>
  <c r="AC223" i="10"/>
  <c r="AQ239" i="10"/>
  <c r="AQ242" i="10" s="1"/>
  <c r="AA183" i="10"/>
  <c r="AQ6" i="10"/>
  <c r="AU9" i="10"/>
  <c r="AR40" i="10"/>
  <c r="AZ40" i="10" s="1"/>
  <c r="AC183" i="10"/>
  <c r="AB156" i="10"/>
  <c r="AT9" i="10"/>
  <c r="AU131" i="10"/>
  <c r="AU134" i="10" s="1"/>
  <c r="AU172" i="10"/>
  <c r="AR298" i="10"/>
  <c r="AR156" i="10"/>
  <c r="AZ156" i="10" s="1"/>
  <c r="AQ83" i="10"/>
  <c r="AQ87" i="10" s="1"/>
  <c r="AQ115" i="10"/>
  <c r="AQ119" i="10" s="1"/>
  <c r="AB284" i="10"/>
  <c r="AQ103" i="10"/>
  <c r="AQ54" i="10"/>
  <c r="AQ58" i="10" s="1"/>
  <c r="AR288" i="10"/>
  <c r="AB290" i="10"/>
  <c r="AQ74" i="10"/>
  <c r="AQ78" i="10" s="1"/>
  <c r="AQ59" i="10"/>
  <c r="AQ61" i="10" s="1"/>
  <c r="AT258" i="10"/>
  <c r="AT260" i="10" s="1"/>
  <c r="AT26" i="10"/>
  <c r="AT29" i="10" s="1"/>
  <c r="AU26" i="10"/>
  <c r="AU29" i="10" s="1"/>
  <c r="AQ243" i="10"/>
  <c r="AQ246" i="10" s="1"/>
  <c r="AS282" i="10"/>
  <c r="AR290" i="10"/>
  <c r="AQ202" i="10"/>
  <c r="AQ208" i="10" s="1"/>
  <c r="AQ8" i="10"/>
  <c r="AQ293" i="10" s="1"/>
  <c r="E293" i="10" s="1"/>
  <c r="AB288" i="10"/>
  <c r="AQ66" i="10"/>
  <c r="AQ68" i="10" s="1"/>
  <c r="AU258" i="10"/>
  <c r="AU260" i="10" s="1"/>
  <c r="U282" i="10"/>
  <c r="AU128" i="10"/>
  <c r="AU130" i="10" s="1"/>
  <c r="AU197" i="10"/>
  <c r="AU201" i="10" s="1"/>
  <c r="AQ168" i="10"/>
  <c r="AQ294" i="10" s="1"/>
  <c r="E294" i="10" s="1"/>
  <c r="AU271" i="10"/>
  <c r="AU274" i="10" s="1"/>
  <c r="AT254" i="10"/>
  <c r="AT257" i="10" s="1"/>
  <c r="AR295" i="10"/>
  <c r="AB289" i="10"/>
  <c r="AT44" i="10"/>
  <c r="AT46" i="10" s="1"/>
  <c r="AC297" i="10"/>
  <c r="AU39" i="10"/>
  <c r="AU297" i="10" s="1"/>
  <c r="AT107" i="10"/>
  <c r="AT114" i="10" s="1"/>
  <c r="AA288" i="10"/>
  <c r="AQ265" i="10"/>
  <c r="AA292" i="10"/>
  <c r="AB291" i="10"/>
  <c r="AT150" i="10"/>
  <c r="AQ162" i="10"/>
  <c r="AU88" i="10"/>
  <c r="AU92" i="10" s="1"/>
  <c r="AT157" i="10"/>
  <c r="AT161" i="10" s="1"/>
  <c r="AT271" i="10"/>
  <c r="AT274" i="10" s="1"/>
  <c r="AU193" i="10"/>
  <c r="AU196" i="10" s="1"/>
  <c r="AC284" i="10"/>
  <c r="AT14" i="10"/>
  <c r="AT16" i="10" s="1"/>
  <c r="AT93" i="10"/>
  <c r="AT96" i="10" s="1"/>
  <c r="AR289" i="10"/>
  <c r="AB297" i="10"/>
  <c r="AT39" i="10"/>
  <c r="AT297" i="10" s="1"/>
  <c r="AU135" i="10"/>
  <c r="AU137" i="10" s="1"/>
  <c r="AT120" i="10"/>
  <c r="AT124" i="10" s="1"/>
  <c r="AA290" i="10"/>
  <c r="AQ62" i="10"/>
  <c r="AQ65" i="10" s="1"/>
  <c r="AT173" i="10"/>
  <c r="AR296" i="10"/>
  <c r="AC291" i="10"/>
  <c r="AU150" i="10"/>
  <c r="AC295" i="10"/>
  <c r="AU154" i="10"/>
  <c r="AU295" i="10" s="1"/>
  <c r="AT135" i="10"/>
  <c r="AT137" i="10" s="1"/>
  <c r="AU261" i="10"/>
  <c r="AU263" i="10" s="1"/>
  <c r="AT267" i="10"/>
  <c r="AT270" i="10" s="1"/>
  <c r="AQ224" i="10"/>
  <c r="AQ230" i="10" s="1"/>
  <c r="AT217" i="10"/>
  <c r="AT223" i="10" s="1"/>
  <c r="AU10" i="10"/>
  <c r="AU13" i="10" s="1"/>
  <c r="AT20" i="10"/>
  <c r="AT22" i="10" s="1"/>
  <c r="AU93" i="10"/>
  <c r="AU96" i="10" s="1"/>
  <c r="AR284" i="10"/>
  <c r="AT197" i="10"/>
  <c r="AT201" i="10" s="1"/>
  <c r="AU157" i="10"/>
  <c r="AU161" i="10" s="1"/>
  <c r="AB295" i="10"/>
  <c r="AT154" i="10"/>
  <c r="AT295" i="10" s="1"/>
  <c r="AA289" i="10"/>
  <c r="AR297" i="10"/>
  <c r="AU107" i="10"/>
  <c r="AU114" i="10" s="1"/>
  <c r="AC290" i="10"/>
  <c r="AA284" i="10"/>
  <c r="AQ79" i="10"/>
  <c r="AQ82" i="10" s="1"/>
  <c r="AC292" i="10"/>
  <c r="AU231" i="10"/>
  <c r="AU234" i="10" s="1"/>
  <c r="AU267" i="10"/>
  <c r="AU270" i="10" s="1"/>
  <c r="AA296" i="10"/>
  <c r="AR291" i="10"/>
  <c r="AT10" i="10"/>
  <c r="AT13" i="10" s="1"/>
  <c r="AT193" i="10"/>
  <c r="AT196" i="10" s="1"/>
  <c r="AQ184" i="10"/>
  <c r="AQ192" i="10" s="1"/>
  <c r="AC288" i="10"/>
  <c r="AU120" i="10"/>
  <c r="AU124" i="10" s="1"/>
  <c r="AT261" i="10"/>
  <c r="AT263" i="10" s="1"/>
  <c r="AU37" i="10"/>
  <c r="AR292" i="10"/>
  <c r="AU30" i="10"/>
  <c r="AU33" i="10" s="1"/>
  <c r="AU173" i="10"/>
  <c r="AQ235" i="10"/>
  <c r="AQ238" i="10" s="1"/>
  <c r="AQ34" i="10"/>
  <c r="AQ36" i="10" s="1"/>
  <c r="AC296" i="10"/>
  <c r="AU182" i="10"/>
  <c r="AT247" i="10"/>
  <c r="AT250" i="10" s="1"/>
  <c r="AA291" i="10"/>
  <c r="AT37" i="10"/>
  <c r="AU254" i="10"/>
  <c r="AU257" i="10" s="1"/>
  <c r="AT128" i="10"/>
  <c r="AT130" i="10" s="1"/>
  <c r="AT88" i="10"/>
  <c r="AT92" i="10" s="1"/>
  <c r="AQ51" i="10"/>
  <c r="AQ53" i="10" s="1"/>
  <c r="AU20" i="10"/>
  <c r="AU22" i="10" s="1"/>
  <c r="AU14" i="10"/>
  <c r="AU16" i="10" s="1"/>
  <c r="AC289" i="10"/>
  <c r="AU44" i="10"/>
  <c r="AU46" i="10" s="1"/>
  <c r="AQ69" i="10"/>
  <c r="AQ73" i="10" s="1"/>
  <c r="AQ164" i="10"/>
  <c r="AB292" i="10"/>
  <c r="AT231" i="10"/>
  <c r="AT234" i="10" s="1"/>
  <c r="AT30" i="10"/>
  <c r="AT33" i="10" s="1"/>
  <c r="AU217" i="10"/>
  <c r="AU223" i="10" s="1"/>
  <c r="AQ47" i="10"/>
  <c r="AB296" i="10"/>
  <c r="AT182" i="10"/>
  <c r="AU247" i="10"/>
  <c r="AU250" i="10" s="1"/>
  <c r="AT50" i="10" l="1"/>
  <c r="AU283" i="10"/>
  <c r="AT106" i="10"/>
  <c r="AQ102" i="10"/>
  <c r="AQ106" i="10" s="1"/>
  <c r="AQ125" i="10"/>
  <c r="AQ127" i="10" s="1"/>
  <c r="AQ49" i="10"/>
  <c r="AQ298" i="10" s="1"/>
  <c r="E298" i="10" s="1"/>
  <c r="AQ97" i="10"/>
  <c r="AQ101" i="10" s="1"/>
  <c r="AQ251" i="10"/>
  <c r="AQ253" i="10" s="1"/>
  <c r="AA275" i="10"/>
  <c r="AQ138" i="10"/>
  <c r="AQ143" i="10" s="1"/>
  <c r="AQ17" i="10"/>
  <c r="AQ19" i="10" s="1"/>
  <c r="AT40" i="10"/>
  <c r="AQ23" i="10"/>
  <c r="AQ25" i="10" s="1"/>
  <c r="AB275" i="10"/>
  <c r="AU50" i="10"/>
  <c r="AQ9" i="10"/>
  <c r="AU183" i="10"/>
  <c r="AT183" i="10"/>
  <c r="AR275" i="10"/>
  <c r="AT156" i="10"/>
  <c r="AQ131" i="10"/>
  <c r="AQ134" i="10" s="1"/>
  <c r="AC275" i="10"/>
  <c r="AU40" i="10"/>
  <c r="AU156" i="10"/>
  <c r="AT266" i="10"/>
  <c r="AQ264" i="10"/>
  <c r="AQ266" i="10" s="1"/>
  <c r="AQ197" i="10"/>
  <c r="AQ201" i="10" s="1"/>
  <c r="AQ41" i="10"/>
  <c r="AQ43" i="10" s="1"/>
  <c r="AQ172" i="10"/>
  <c r="AQ150" i="10"/>
  <c r="AQ291" i="10" s="1"/>
  <c r="E291" i="10" s="1"/>
  <c r="AU284" i="10"/>
  <c r="AQ93" i="10"/>
  <c r="AQ96" i="10" s="1"/>
  <c r="AQ39" i="10"/>
  <c r="AQ297" i="10" s="1"/>
  <c r="E297" i="10" s="1"/>
  <c r="AQ107" i="10"/>
  <c r="AQ114" i="10" s="1"/>
  <c r="AQ247" i="10"/>
  <c r="AQ250" i="10" s="1"/>
  <c r="AT286" i="10"/>
  <c r="AQ157" i="10"/>
  <c r="AQ161" i="10" s="1"/>
  <c r="AT284" i="10"/>
  <c r="AQ258" i="10"/>
  <c r="AQ260" i="10" s="1"/>
  <c r="AQ271" i="10"/>
  <c r="AQ274" i="10" s="1"/>
  <c r="AQ193" i="10"/>
  <c r="AQ196" i="10" s="1"/>
  <c r="AQ26" i="10"/>
  <c r="AQ29" i="10" s="1"/>
  <c r="AT296" i="10"/>
  <c r="AU296" i="10"/>
  <c r="AQ120" i="10"/>
  <c r="AQ124" i="10" s="1"/>
  <c r="AB282" i="10"/>
  <c r="AU290" i="10"/>
  <c r="AR282" i="10"/>
  <c r="AA282" i="10"/>
  <c r="AC282" i="10"/>
  <c r="AQ10" i="10"/>
  <c r="AQ13" i="10" s="1"/>
  <c r="AT291" i="10"/>
  <c r="AQ217" i="10"/>
  <c r="AQ223" i="10" s="1"/>
  <c r="AU289" i="10"/>
  <c r="AQ182" i="10"/>
  <c r="AQ128" i="10"/>
  <c r="AQ130" i="10" s="1"/>
  <c r="AQ267" i="10"/>
  <c r="AQ270" i="10" s="1"/>
  <c r="AQ154" i="10"/>
  <c r="AQ295" i="10" s="1"/>
  <c r="E295" i="10" s="1"/>
  <c r="AT292" i="10"/>
  <c r="AU292" i="10"/>
  <c r="AQ20" i="10"/>
  <c r="AQ22" i="10" s="1"/>
  <c r="AQ231" i="10"/>
  <c r="AQ234" i="10" s="1"/>
  <c r="AQ173" i="10"/>
  <c r="AQ14" i="10"/>
  <c r="AQ16" i="10" s="1"/>
  <c r="AQ44" i="10"/>
  <c r="AQ46" i="10" s="1"/>
  <c r="AQ37" i="10"/>
  <c r="AT289" i="10"/>
  <c r="AU288" i="10"/>
  <c r="AU291" i="10"/>
  <c r="AU286" i="10"/>
  <c r="AT290" i="10"/>
  <c r="AT288" i="10"/>
  <c r="AQ261" i="10"/>
  <c r="AQ263" i="10" s="1"/>
  <c r="AQ135" i="10"/>
  <c r="AQ137" i="10" s="1"/>
  <c r="AQ254" i="10"/>
  <c r="AQ257" i="10" s="1"/>
  <c r="AQ30" i="10"/>
  <c r="AQ33" i="10" s="1"/>
  <c r="AQ88" i="10"/>
  <c r="AQ92" i="10" s="1"/>
  <c r="AQ283" i="10" l="1"/>
  <c r="E283" i="10" s="1"/>
  <c r="AQ50" i="10"/>
  <c r="AU275" i="10"/>
  <c r="AQ40" i="10"/>
  <c r="AT275" i="10"/>
  <c r="AQ156" i="10"/>
  <c r="AQ284" i="10"/>
  <c r="E284" i="10" s="1"/>
  <c r="AQ183" i="10"/>
  <c r="AQ286" i="10"/>
  <c r="E286" i="10" s="1"/>
  <c r="AQ290" i="10"/>
  <c r="E290" i="10" s="1"/>
  <c r="AT282" i="10"/>
  <c r="AU282" i="10"/>
  <c r="AQ289" i="10"/>
  <c r="E289" i="10" s="1"/>
  <c r="AQ296" i="10"/>
  <c r="E296" i="10" s="1"/>
  <c r="AQ292" i="10"/>
  <c r="E292" i="10" s="1"/>
  <c r="AQ288" i="10"/>
  <c r="E288" i="10" s="1"/>
  <c r="AQ275" i="10" l="1"/>
  <c r="AQ282" i="10"/>
  <c r="AV215" i="7" l="1"/>
  <c r="AV83" i="7"/>
  <c r="AV76" i="7"/>
  <c r="AV67" i="7"/>
  <c r="AV54" i="7"/>
  <c r="AV41" i="7"/>
  <c r="AV21" i="7"/>
  <c r="AV6" i="7"/>
  <c r="AG272" i="7"/>
  <c r="AV272" i="7" s="1"/>
  <c r="AG271" i="7"/>
  <c r="AV271" i="7" s="1"/>
  <c r="AG270" i="7"/>
  <c r="AV270" i="7" s="1"/>
  <c r="AG268" i="7"/>
  <c r="AV268" i="7" s="1"/>
  <c r="AG267" i="7"/>
  <c r="AV267" i="7" s="1"/>
  <c r="AG266" i="7"/>
  <c r="AV266" i="7" s="1"/>
  <c r="AG264" i="7"/>
  <c r="AV264" i="7" s="1"/>
  <c r="AG263" i="7"/>
  <c r="AV263" i="7" s="1"/>
  <c r="AG261" i="7"/>
  <c r="AV261" i="7" s="1"/>
  <c r="AG260" i="7"/>
  <c r="AV260" i="7" s="1"/>
  <c r="AG258" i="7"/>
  <c r="AV258" i="7" s="1"/>
  <c r="AG257" i="7"/>
  <c r="AV257" i="7" s="1"/>
  <c r="AG255" i="7"/>
  <c r="AV255" i="7" s="1"/>
  <c r="AG254" i="7"/>
  <c r="AV254" i="7" s="1"/>
  <c r="AG253" i="7"/>
  <c r="AV253" i="7" s="1"/>
  <c r="AG251" i="7"/>
  <c r="AV251" i="7" s="1"/>
  <c r="AG250" i="7"/>
  <c r="AV250" i="7" s="1"/>
  <c r="AG248" i="7"/>
  <c r="AV248" i="7" s="1"/>
  <c r="AG247" i="7"/>
  <c r="AV247" i="7" s="1"/>
  <c r="AG246" i="7"/>
  <c r="AV246" i="7" s="1"/>
  <c r="AG244" i="7"/>
  <c r="AV244" i="7" s="1"/>
  <c r="AG243" i="7"/>
  <c r="AV243" i="7" s="1"/>
  <c r="AG242" i="7"/>
  <c r="AV242" i="7" s="1"/>
  <c r="AG240" i="7"/>
  <c r="AV240" i="7" s="1"/>
  <c r="AG239" i="7"/>
  <c r="AV239" i="7" s="1"/>
  <c r="AG238" i="7"/>
  <c r="AV238" i="7" s="1"/>
  <c r="AG236" i="7"/>
  <c r="AV236" i="7" s="1"/>
  <c r="AG235" i="7"/>
  <c r="AV235" i="7" s="1"/>
  <c r="AG234" i="7"/>
  <c r="AV234" i="7" s="1"/>
  <c r="AG232" i="7"/>
  <c r="AV232" i="7" s="1"/>
  <c r="AG231" i="7"/>
  <c r="AV231" i="7" s="1"/>
  <c r="AG230" i="7"/>
  <c r="AV230" i="7" s="1"/>
  <c r="AG228" i="7"/>
  <c r="AV228" i="7" s="1"/>
  <c r="AG227" i="7"/>
  <c r="AV227" i="7" s="1"/>
  <c r="AG226" i="7"/>
  <c r="AV226" i="7" s="1"/>
  <c r="AG225" i="7"/>
  <c r="AV225" i="7" s="1"/>
  <c r="AG224" i="7"/>
  <c r="AV224" i="7" s="1"/>
  <c r="AG223" i="7"/>
  <c r="AV223" i="7" s="1"/>
  <c r="AG221" i="7"/>
  <c r="AV221" i="7" s="1"/>
  <c r="AG220" i="7"/>
  <c r="AV220" i="7" s="1"/>
  <c r="AG219" i="7"/>
  <c r="AV219" i="7" s="1"/>
  <c r="AG218" i="7"/>
  <c r="AV218" i="7" s="1"/>
  <c r="AG217" i="7"/>
  <c r="AV217" i="7" s="1"/>
  <c r="AG216" i="7"/>
  <c r="AV216" i="7" s="1"/>
  <c r="AG215" i="7"/>
  <c r="AG213" i="7"/>
  <c r="AV213" i="7" s="1"/>
  <c r="AG212" i="7"/>
  <c r="AV212" i="7" s="1"/>
  <c r="AG211" i="7"/>
  <c r="AV211" i="7" s="1"/>
  <c r="AG210" i="7"/>
  <c r="AV210" i="7" s="1"/>
  <c r="AG209" i="7"/>
  <c r="AV209" i="7" s="1"/>
  <c r="AG208" i="7"/>
  <c r="AV208" i="7" s="1"/>
  <c r="AG206" i="7"/>
  <c r="AV206" i="7" s="1"/>
  <c r="AG205" i="7"/>
  <c r="AV205" i="7" s="1"/>
  <c r="AG204" i="7"/>
  <c r="AV204" i="7" s="1"/>
  <c r="AG203" i="7"/>
  <c r="AV203" i="7" s="1"/>
  <c r="AG202" i="7"/>
  <c r="AV202" i="7" s="1"/>
  <c r="AG201" i="7"/>
  <c r="AV201" i="7" s="1"/>
  <c r="AG199" i="7"/>
  <c r="AV199" i="7" s="1"/>
  <c r="AG198" i="7"/>
  <c r="AV198" i="7" s="1"/>
  <c r="AG197" i="7"/>
  <c r="AV197" i="7" s="1"/>
  <c r="AG196" i="7"/>
  <c r="AV196" i="7" s="1"/>
  <c r="AG194" i="7"/>
  <c r="AV194" i="7" s="1"/>
  <c r="AG193" i="7"/>
  <c r="AV193" i="7" s="1"/>
  <c r="AG192" i="7"/>
  <c r="AV192" i="7" s="1"/>
  <c r="AG190" i="7"/>
  <c r="AV190" i="7" s="1"/>
  <c r="AG189" i="7"/>
  <c r="AV189" i="7" s="1"/>
  <c r="AG188" i="7"/>
  <c r="AV188" i="7" s="1"/>
  <c r="AG187" i="7"/>
  <c r="AV187" i="7" s="1"/>
  <c r="AG186" i="7"/>
  <c r="AV186" i="7" s="1"/>
  <c r="AG185" i="7"/>
  <c r="AV185" i="7" s="1"/>
  <c r="AG184" i="7"/>
  <c r="AV184" i="7" s="1"/>
  <c r="AG183" i="7"/>
  <c r="AV183" i="7" s="1"/>
  <c r="AG181" i="7"/>
  <c r="AV181" i="7" s="1"/>
  <c r="AG180" i="7"/>
  <c r="AV180" i="7" s="1"/>
  <c r="AG179" i="7"/>
  <c r="AV179" i="7" s="1"/>
  <c r="AG178" i="7"/>
  <c r="AV178" i="7" s="1"/>
  <c r="AG177" i="7"/>
  <c r="AV177" i="7" s="1"/>
  <c r="AG176" i="7"/>
  <c r="AV176" i="7" s="1"/>
  <c r="AG175" i="7"/>
  <c r="AV175" i="7" s="1"/>
  <c r="AG174" i="7"/>
  <c r="AV174" i="7" s="1"/>
  <c r="AG173" i="7"/>
  <c r="AV173" i="7" s="1"/>
  <c r="AG171" i="7"/>
  <c r="AV171" i="7" s="1"/>
  <c r="AG170" i="7"/>
  <c r="AV170" i="7" s="1"/>
  <c r="AG169" i="7"/>
  <c r="AV169" i="7" s="1"/>
  <c r="AG168" i="7"/>
  <c r="AV168" i="7" s="1"/>
  <c r="AG167" i="7"/>
  <c r="AV167" i="7" s="1"/>
  <c r="AG166" i="7"/>
  <c r="AV166" i="7" s="1"/>
  <c r="AG165" i="7"/>
  <c r="AV165" i="7" s="1"/>
  <c r="AG164" i="7"/>
  <c r="AV164" i="7" s="1"/>
  <c r="AG163" i="7"/>
  <c r="AV163" i="7" s="1"/>
  <c r="AG162" i="7"/>
  <c r="AV162" i="7" s="1"/>
  <c r="AG160" i="7"/>
  <c r="AV160" i="7" s="1"/>
  <c r="AG159" i="7"/>
  <c r="AV159" i="7" s="1"/>
  <c r="AG158" i="7"/>
  <c r="AV158" i="7" s="1"/>
  <c r="AG157" i="7"/>
  <c r="AV157" i="7" s="1"/>
  <c r="AG155" i="7"/>
  <c r="AV155" i="7" s="1"/>
  <c r="AG154" i="7"/>
  <c r="AV154" i="7" s="1"/>
  <c r="AG153" i="7"/>
  <c r="AV153" i="7" s="1"/>
  <c r="AG152" i="7"/>
  <c r="AV152" i="7" s="1"/>
  <c r="AG151" i="7"/>
  <c r="AV151" i="7" s="1"/>
  <c r="AG150" i="7"/>
  <c r="AV150" i="7" s="1"/>
  <c r="AG148" i="7"/>
  <c r="AV148" i="7" s="1"/>
  <c r="AG147" i="7"/>
  <c r="AV147" i="7" s="1"/>
  <c r="AG146" i="7"/>
  <c r="AV146" i="7" s="1"/>
  <c r="AG145" i="7"/>
  <c r="AV145" i="7" s="1"/>
  <c r="AG144" i="7"/>
  <c r="AV144" i="7" s="1"/>
  <c r="AG142" i="7"/>
  <c r="AV142" i="7" s="1"/>
  <c r="AG141" i="7"/>
  <c r="AV141" i="7" s="1"/>
  <c r="AG140" i="7"/>
  <c r="AV140" i="7" s="1"/>
  <c r="AG139" i="7"/>
  <c r="AV139" i="7" s="1"/>
  <c r="AG138" i="7"/>
  <c r="AV138" i="7" s="1"/>
  <c r="AG136" i="7"/>
  <c r="AV136" i="7" s="1"/>
  <c r="AG135" i="7"/>
  <c r="AV135" i="7" s="1"/>
  <c r="AG133" i="7"/>
  <c r="AV133" i="7" s="1"/>
  <c r="AG132" i="7"/>
  <c r="AV132" i="7" s="1"/>
  <c r="AG131" i="7"/>
  <c r="AV131" i="7" s="1"/>
  <c r="AG129" i="7"/>
  <c r="AV129" i="7" s="1"/>
  <c r="AG128" i="7"/>
  <c r="AV128" i="7" s="1"/>
  <c r="AG126" i="7"/>
  <c r="AV126" i="7" s="1"/>
  <c r="AG125" i="7"/>
  <c r="AV125" i="7" s="1"/>
  <c r="AG123" i="7"/>
  <c r="AV123" i="7" s="1"/>
  <c r="AG122" i="7"/>
  <c r="AV122" i="7" s="1"/>
  <c r="AG121" i="7"/>
  <c r="AV121" i="7" s="1"/>
  <c r="AG120" i="7"/>
  <c r="AV120" i="7" s="1"/>
  <c r="AG118" i="7"/>
  <c r="AV118" i="7" s="1"/>
  <c r="AG117" i="7"/>
  <c r="AV117" i="7" s="1"/>
  <c r="AG116" i="7"/>
  <c r="AV116" i="7" s="1"/>
  <c r="AG115" i="7"/>
  <c r="AV115" i="7" s="1"/>
  <c r="AG113" i="7"/>
  <c r="AV113" i="7" s="1"/>
  <c r="AG112" i="7"/>
  <c r="AV112" i="7" s="1"/>
  <c r="AG111" i="7"/>
  <c r="AV111" i="7" s="1"/>
  <c r="AG110" i="7"/>
  <c r="AV110" i="7" s="1"/>
  <c r="AG109" i="7"/>
  <c r="AV109" i="7" s="1"/>
  <c r="AG108" i="7"/>
  <c r="AV108" i="7" s="1"/>
  <c r="AG107" i="7"/>
  <c r="AV107" i="7" s="1"/>
  <c r="AG105" i="7"/>
  <c r="AV105" i="7" s="1"/>
  <c r="AG104" i="7"/>
  <c r="AV104" i="7" s="1"/>
  <c r="AG103" i="7"/>
  <c r="AV103" i="7" s="1"/>
  <c r="AG102" i="7"/>
  <c r="AV102" i="7" s="1"/>
  <c r="AG100" i="7"/>
  <c r="AV100" i="7" s="1"/>
  <c r="AG99" i="7"/>
  <c r="AV99" i="7" s="1"/>
  <c r="AG98" i="7"/>
  <c r="AV98" i="7" s="1"/>
  <c r="AG97" i="7"/>
  <c r="AV97" i="7" s="1"/>
  <c r="AG95" i="7"/>
  <c r="AV95" i="7" s="1"/>
  <c r="AG94" i="7"/>
  <c r="AV94" i="7" s="1"/>
  <c r="AG93" i="7"/>
  <c r="AV93" i="7" s="1"/>
  <c r="AG91" i="7"/>
  <c r="AV91" i="7" s="1"/>
  <c r="AG90" i="7"/>
  <c r="AV90" i="7" s="1"/>
  <c r="AG89" i="7"/>
  <c r="AV89" i="7" s="1"/>
  <c r="AG88" i="7"/>
  <c r="AV88" i="7" s="1"/>
  <c r="AG86" i="7"/>
  <c r="AV86" i="7" s="1"/>
  <c r="AG85" i="7"/>
  <c r="AV85" i="7" s="1"/>
  <c r="AG84" i="7"/>
  <c r="AV84" i="7" s="1"/>
  <c r="AG83" i="7"/>
  <c r="AG81" i="7"/>
  <c r="AV81" i="7" s="1"/>
  <c r="AG80" i="7"/>
  <c r="AV80" i="7" s="1"/>
  <c r="AG79" i="7"/>
  <c r="AV79" i="7" s="1"/>
  <c r="AG77" i="7"/>
  <c r="AV77" i="7" s="1"/>
  <c r="AG76" i="7"/>
  <c r="AG75" i="7"/>
  <c r="AV75" i="7" s="1"/>
  <c r="AG74" i="7"/>
  <c r="AV74" i="7" s="1"/>
  <c r="AG72" i="7"/>
  <c r="AV72" i="7" s="1"/>
  <c r="AG71" i="7"/>
  <c r="AV71" i="7" s="1"/>
  <c r="AG70" i="7"/>
  <c r="AV70" i="7" s="1"/>
  <c r="AG69" i="7"/>
  <c r="AV69" i="7" s="1"/>
  <c r="AG67" i="7"/>
  <c r="AG66" i="7"/>
  <c r="AV66" i="7" s="1"/>
  <c r="AG64" i="7"/>
  <c r="AV64" i="7" s="1"/>
  <c r="AG63" i="7"/>
  <c r="AV63" i="7" s="1"/>
  <c r="AG62" i="7"/>
  <c r="AV62" i="7" s="1"/>
  <c r="AG60" i="7"/>
  <c r="AV60" i="7" s="1"/>
  <c r="AG59" i="7"/>
  <c r="AV59" i="7" s="1"/>
  <c r="AG57" i="7"/>
  <c r="AV57" i="7" s="1"/>
  <c r="AG56" i="7"/>
  <c r="AV56" i="7" s="1"/>
  <c r="AG55" i="7"/>
  <c r="AV55" i="7" s="1"/>
  <c r="AG54" i="7"/>
  <c r="AG52" i="7"/>
  <c r="AV52" i="7" s="1"/>
  <c r="AG51" i="7"/>
  <c r="AV51" i="7" s="1"/>
  <c r="AG49" i="7"/>
  <c r="AV49" i="7" s="1"/>
  <c r="AG48" i="7"/>
  <c r="AV48" i="7" s="1"/>
  <c r="AG47" i="7"/>
  <c r="AV47" i="7" s="1"/>
  <c r="AG45" i="7"/>
  <c r="AV45" i="7" s="1"/>
  <c r="AG44" i="7"/>
  <c r="AV44" i="7" s="1"/>
  <c r="AG42" i="7"/>
  <c r="AV42" i="7" s="1"/>
  <c r="AG41" i="7"/>
  <c r="AG39" i="7"/>
  <c r="AV39" i="7" s="1"/>
  <c r="AG38" i="7"/>
  <c r="AV38" i="7" s="1"/>
  <c r="AG37" i="7"/>
  <c r="AV37" i="7" s="1"/>
  <c r="AG35" i="7"/>
  <c r="AV35" i="7" s="1"/>
  <c r="AG34" i="7"/>
  <c r="AV34" i="7" s="1"/>
  <c r="AG32" i="7"/>
  <c r="AV32" i="7" s="1"/>
  <c r="AG31" i="7"/>
  <c r="AV31" i="7" s="1"/>
  <c r="AG30" i="7"/>
  <c r="AV30" i="7" s="1"/>
  <c r="AG28" i="7"/>
  <c r="AV28" i="7" s="1"/>
  <c r="AG27" i="7"/>
  <c r="AV27" i="7" s="1"/>
  <c r="AG26" i="7"/>
  <c r="AV26" i="7" s="1"/>
  <c r="AG24" i="7"/>
  <c r="AV24" i="7" s="1"/>
  <c r="AG23" i="7"/>
  <c r="AV23" i="7" s="1"/>
  <c r="AG21" i="7"/>
  <c r="AG20" i="7"/>
  <c r="AV20" i="7" s="1"/>
  <c r="AG18" i="7"/>
  <c r="AV18" i="7" s="1"/>
  <c r="AG17" i="7"/>
  <c r="AV17" i="7" s="1"/>
  <c r="AG15" i="7"/>
  <c r="AV15" i="7" s="1"/>
  <c r="AG14" i="7"/>
  <c r="AV14" i="7" s="1"/>
  <c r="AG12" i="7"/>
  <c r="AV12" i="7" s="1"/>
  <c r="AG11" i="7"/>
  <c r="AV11" i="7" s="1"/>
  <c r="AG10" i="7"/>
  <c r="AV10" i="7" s="1"/>
  <c r="AG8" i="7"/>
  <c r="AV8" i="7" s="1"/>
  <c r="AG7" i="7"/>
  <c r="AV7" i="7" s="1"/>
  <c r="AG6" i="7"/>
  <c r="X272" i="7" l="1"/>
  <c r="W272" i="7"/>
  <c r="P272" i="7" s="1"/>
  <c r="U272" i="7" s="1"/>
  <c r="V272" i="7"/>
  <c r="X271" i="7"/>
  <c r="W271" i="7"/>
  <c r="P271" i="7" s="1"/>
  <c r="U271" i="7" s="1"/>
  <c r="V271" i="7"/>
  <c r="X270" i="7"/>
  <c r="W270" i="7"/>
  <c r="P270" i="7" s="1"/>
  <c r="U270" i="7" s="1"/>
  <c r="V270" i="7"/>
  <c r="X268" i="7"/>
  <c r="W268" i="7"/>
  <c r="P268" i="7" s="1"/>
  <c r="U268" i="7" s="1"/>
  <c r="V268" i="7"/>
  <c r="X267" i="7"/>
  <c r="W267" i="7"/>
  <c r="P267" i="7" s="1"/>
  <c r="U267" i="7" s="1"/>
  <c r="V267" i="7"/>
  <c r="X266" i="7"/>
  <c r="W266" i="7"/>
  <c r="P266" i="7" s="1"/>
  <c r="U266" i="7" s="1"/>
  <c r="V266" i="7"/>
  <c r="X264" i="7"/>
  <c r="W264" i="7"/>
  <c r="V264" i="7"/>
  <c r="X263" i="7"/>
  <c r="W263" i="7"/>
  <c r="P263" i="7" s="1"/>
  <c r="U263" i="7" s="1"/>
  <c r="V263" i="7"/>
  <c r="X261" i="7"/>
  <c r="W261" i="7"/>
  <c r="P261" i="7" s="1"/>
  <c r="U261" i="7" s="1"/>
  <c r="V261" i="7"/>
  <c r="X260" i="7"/>
  <c r="W260" i="7"/>
  <c r="P260" i="7" s="1"/>
  <c r="U260" i="7" s="1"/>
  <c r="V260" i="7"/>
  <c r="X258" i="7"/>
  <c r="W258" i="7"/>
  <c r="P258" i="7" s="1"/>
  <c r="U258" i="7" s="1"/>
  <c r="V258" i="7"/>
  <c r="X257" i="7"/>
  <c r="W257" i="7"/>
  <c r="P257" i="7" s="1"/>
  <c r="U257" i="7" s="1"/>
  <c r="V257" i="7"/>
  <c r="X255" i="7"/>
  <c r="W255" i="7"/>
  <c r="P255" i="7" s="1"/>
  <c r="U255" i="7" s="1"/>
  <c r="V255" i="7"/>
  <c r="X254" i="7"/>
  <c r="W254" i="7"/>
  <c r="P254" i="7" s="1"/>
  <c r="U254" i="7" s="1"/>
  <c r="V254" i="7"/>
  <c r="X253" i="7"/>
  <c r="W253" i="7"/>
  <c r="P253" i="7" s="1"/>
  <c r="U253" i="7" s="1"/>
  <c r="V253" i="7"/>
  <c r="X251" i="7"/>
  <c r="W251" i="7"/>
  <c r="P251" i="7" s="1"/>
  <c r="U251" i="7" s="1"/>
  <c r="V251" i="7"/>
  <c r="X250" i="7"/>
  <c r="W250" i="7"/>
  <c r="P250" i="7" s="1"/>
  <c r="U250" i="7" s="1"/>
  <c r="V250" i="7"/>
  <c r="X248" i="7"/>
  <c r="W248" i="7"/>
  <c r="P248" i="7" s="1"/>
  <c r="U248" i="7" s="1"/>
  <c r="V248" i="7"/>
  <c r="X247" i="7"/>
  <c r="W247" i="7"/>
  <c r="P247" i="7" s="1"/>
  <c r="U247" i="7" s="1"/>
  <c r="V247" i="7"/>
  <c r="X246" i="7"/>
  <c r="W246" i="7"/>
  <c r="P246" i="7" s="1"/>
  <c r="U246" i="7" s="1"/>
  <c r="V246" i="7"/>
  <c r="X244" i="7"/>
  <c r="W244" i="7"/>
  <c r="P244" i="7" s="1"/>
  <c r="U244" i="7" s="1"/>
  <c r="V244" i="7"/>
  <c r="X243" i="7"/>
  <c r="W243" i="7"/>
  <c r="P243" i="7" s="1"/>
  <c r="U243" i="7" s="1"/>
  <c r="V243" i="7"/>
  <c r="X242" i="7"/>
  <c r="W242" i="7"/>
  <c r="P242" i="7" s="1"/>
  <c r="U242" i="7" s="1"/>
  <c r="V242" i="7"/>
  <c r="X240" i="7"/>
  <c r="W240" i="7"/>
  <c r="P240" i="7" s="1"/>
  <c r="U240" i="7" s="1"/>
  <c r="V240" i="7"/>
  <c r="X239" i="7"/>
  <c r="W239" i="7"/>
  <c r="P239" i="7" s="1"/>
  <c r="U239" i="7" s="1"/>
  <c r="V239" i="7"/>
  <c r="X238" i="7"/>
  <c r="W238" i="7"/>
  <c r="V238" i="7"/>
  <c r="X236" i="7"/>
  <c r="W236" i="7"/>
  <c r="P236" i="7" s="1"/>
  <c r="U236" i="7" s="1"/>
  <c r="V236" i="7"/>
  <c r="X235" i="7"/>
  <c r="W235" i="7"/>
  <c r="P235" i="7" s="1"/>
  <c r="U235" i="7" s="1"/>
  <c r="V235" i="7"/>
  <c r="X234" i="7"/>
  <c r="W234" i="7"/>
  <c r="P234" i="7" s="1"/>
  <c r="U234" i="7" s="1"/>
  <c r="V234" i="7"/>
  <c r="X232" i="7"/>
  <c r="W232" i="7"/>
  <c r="P232" i="7" s="1"/>
  <c r="U232" i="7" s="1"/>
  <c r="V232" i="7"/>
  <c r="X231" i="7"/>
  <c r="W231" i="7"/>
  <c r="P231" i="7" s="1"/>
  <c r="U231" i="7" s="1"/>
  <c r="V231" i="7"/>
  <c r="X230" i="7"/>
  <c r="W230" i="7"/>
  <c r="P230" i="7" s="1"/>
  <c r="U230" i="7" s="1"/>
  <c r="V230" i="7"/>
  <c r="X228" i="7"/>
  <c r="W228" i="7"/>
  <c r="P228" i="7" s="1"/>
  <c r="U228" i="7" s="1"/>
  <c r="V228" i="7"/>
  <c r="X227" i="7"/>
  <c r="W227" i="7"/>
  <c r="P227" i="7" s="1"/>
  <c r="U227" i="7" s="1"/>
  <c r="V227" i="7"/>
  <c r="X226" i="7"/>
  <c r="W226" i="7"/>
  <c r="P226" i="7" s="1"/>
  <c r="U226" i="7" s="1"/>
  <c r="V226" i="7"/>
  <c r="X225" i="7"/>
  <c r="W225" i="7"/>
  <c r="P225" i="7" s="1"/>
  <c r="U225" i="7" s="1"/>
  <c r="V225" i="7"/>
  <c r="X224" i="7"/>
  <c r="W224" i="7"/>
  <c r="P224" i="7" s="1"/>
  <c r="U224" i="7" s="1"/>
  <c r="V224" i="7"/>
  <c r="X223" i="7"/>
  <c r="W223" i="7"/>
  <c r="P223" i="7" s="1"/>
  <c r="U223" i="7" s="1"/>
  <c r="V223" i="7"/>
  <c r="X221" i="7"/>
  <c r="W221" i="7"/>
  <c r="P221" i="7" s="1"/>
  <c r="U221" i="7" s="1"/>
  <c r="V221" i="7"/>
  <c r="X220" i="7"/>
  <c r="W220" i="7"/>
  <c r="P220" i="7" s="1"/>
  <c r="U220" i="7" s="1"/>
  <c r="V220" i="7"/>
  <c r="X219" i="7"/>
  <c r="W219" i="7"/>
  <c r="P219" i="7" s="1"/>
  <c r="U219" i="7" s="1"/>
  <c r="V219" i="7"/>
  <c r="X218" i="7"/>
  <c r="W218" i="7"/>
  <c r="P218" i="7" s="1"/>
  <c r="U218" i="7" s="1"/>
  <c r="V218" i="7"/>
  <c r="X217" i="7"/>
  <c r="W217" i="7"/>
  <c r="P217" i="7" s="1"/>
  <c r="U217" i="7" s="1"/>
  <c r="V217" i="7"/>
  <c r="X216" i="7"/>
  <c r="W216" i="7"/>
  <c r="P216" i="7" s="1"/>
  <c r="U216" i="7" s="1"/>
  <c r="V216" i="7"/>
  <c r="X215" i="7"/>
  <c r="W215" i="7"/>
  <c r="P215" i="7" s="1"/>
  <c r="U215" i="7" s="1"/>
  <c r="V215" i="7"/>
  <c r="X213" i="7"/>
  <c r="W213" i="7"/>
  <c r="P213" i="7" s="1"/>
  <c r="U213" i="7" s="1"/>
  <c r="V213" i="7"/>
  <c r="X212" i="7"/>
  <c r="W212" i="7"/>
  <c r="P212" i="7" s="1"/>
  <c r="U212" i="7" s="1"/>
  <c r="V212" i="7"/>
  <c r="X211" i="7"/>
  <c r="W211" i="7"/>
  <c r="P211" i="7" s="1"/>
  <c r="U211" i="7" s="1"/>
  <c r="V211" i="7"/>
  <c r="X210" i="7"/>
  <c r="W210" i="7"/>
  <c r="P210" i="7" s="1"/>
  <c r="U210" i="7" s="1"/>
  <c r="V210" i="7"/>
  <c r="X209" i="7"/>
  <c r="W209" i="7"/>
  <c r="P209" i="7" s="1"/>
  <c r="U209" i="7" s="1"/>
  <c r="V209" i="7"/>
  <c r="X208" i="7"/>
  <c r="W208" i="7"/>
  <c r="P208" i="7" s="1"/>
  <c r="U208" i="7" s="1"/>
  <c r="V208" i="7"/>
  <c r="X206" i="7"/>
  <c r="W206" i="7"/>
  <c r="P206" i="7" s="1"/>
  <c r="U206" i="7" s="1"/>
  <c r="V206" i="7"/>
  <c r="X205" i="7"/>
  <c r="W205" i="7"/>
  <c r="P205" i="7" s="1"/>
  <c r="U205" i="7" s="1"/>
  <c r="V205" i="7"/>
  <c r="X204" i="7"/>
  <c r="W204" i="7"/>
  <c r="P204" i="7" s="1"/>
  <c r="U204" i="7" s="1"/>
  <c r="V204" i="7"/>
  <c r="X203" i="7"/>
  <c r="W203" i="7"/>
  <c r="P203" i="7" s="1"/>
  <c r="U203" i="7" s="1"/>
  <c r="V203" i="7"/>
  <c r="X202" i="7"/>
  <c r="W202" i="7"/>
  <c r="P202" i="7" s="1"/>
  <c r="U202" i="7" s="1"/>
  <c r="V202" i="7"/>
  <c r="X201" i="7"/>
  <c r="W201" i="7"/>
  <c r="P201" i="7" s="1"/>
  <c r="U201" i="7" s="1"/>
  <c r="V201" i="7"/>
  <c r="X199" i="7"/>
  <c r="W199" i="7"/>
  <c r="P199" i="7" s="1"/>
  <c r="U199" i="7" s="1"/>
  <c r="V199" i="7"/>
  <c r="X198" i="7"/>
  <c r="W198" i="7"/>
  <c r="P198" i="7" s="1"/>
  <c r="U198" i="7" s="1"/>
  <c r="V198" i="7"/>
  <c r="X197" i="7"/>
  <c r="W197" i="7"/>
  <c r="P197" i="7" s="1"/>
  <c r="U197" i="7" s="1"/>
  <c r="V197" i="7"/>
  <c r="X196" i="7"/>
  <c r="W196" i="7"/>
  <c r="P196" i="7" s="1"/>
  <c r="U196" i="7" s="1"/>
  <c r="V196" i="7"/>
  <c r="X194" i="7"/>
  <c r="W194" i="7"/>
  <c r="P194" i="7" s="1"/>
  <c r="U194" i="7" s="1"/>
  <c r="V194" i="7"/>
  <c r="X193" i="7"/>
  <c r="W193" i="7"/>
  <c r="P193" i="7" s="1"/>
  <c r="U193" i="7" s="1"/>
  <c r="V193" i="7"/>
  <c r="X192" i="7"/>
  <c r="W192" i="7"/>
  <c r="P192" i="7" s="1"/>
  <c r="U192" i="7" s="1"/>
  <c r="V192" i="7"/>
  <c r="X190" i="7"/>
  <c r="W190" i="7"/>
  <c r="P190" i="7" s="1"/>
  <c r="U190" i="7" s="1"/>
  <c r="V190" i="7"/>
  <c r="X189" i="7"/>
  <c r="W189" i="7"/>
  <c r="P189" i="7" s="1"/>
  <c r="U189" i="7" s="1"/>
  <c r="V189" i="7"/>
  <c r="X188" i="7"/>
  <c r="W188" i="7"/>
  <c r="P188" i="7" s="1"/>
  <c r="U188" i="7" s="1"/>
  <c r="V188" i="7"/>
  <c r="X187" i="7"/>
  <c r="W187" i="7"/>
  <c r="P187" i="7" s="1"/>
  <c r="U187" i="7" s="1"/>
  <c r="V187" i="7"/>
  <c r="X186" i="7"/>
  <c r="W186" i="7"/>
  <c r="P186" i="7" s="1"/>
  <c r="U186" i="7" s="1"/>
  <c r="V186" i="7"/>
  <c r="X185" i="7"/>
  <c r="W185" i="7"/>
  <c r="P185" i="7" s="1"/>
  <c r="U185" i="7" s="1"/>
  <c r="V185" i="7"/>
  <c r="X184" i="7"/>
  <c r="W184" i="7"/>
  <c r="P184" i="7" s="1"/>
  <c r="U184" i="7" s="1"/>
  <c r="V184" i="7"/>
  <c r="X183" i="7"/>
  <c r="W183" i="7"/>
  <c r="P183" i="7" s="1"/>
  <c r="U183" i="7" s="1"/>
  <c r="V183" i="7"/>
  <c r="X181" i="7"/>
  <c r="W181" i="7"/>
  <c r="P181" i="7" s="1"/>
  <c r="U181" i="7" s="1"/>
  <c r="V181" i="7"/>
  <c r="X180" i="7"/>
  <c r="W180" i="7"/>
  <c r="P180" i="7" s="1"/>
  <c r="U180" i="7" s="1"/>
  <c r="V180" i="7"/>
  <c r="X179" i="7"/>
  <c r="W179" i="7"/>
  <c r="P179" i="7" s="1"/>
  <c r="U179" i="7" s="1"/>
  <c r="V179" i="7"/>
  <c r="X178" i="7"/>
  <c r="W178" i="7"/>
  <c r="P178" i="7" s="1"/>
  <c r="U178" i="7" s="1"/>
  <c r="V178" i="7"/>
  <c r="X177" i="7"/>
  <c r="W177" i="7"/>
  <c r="P177" i="7" s="1"/>
  <c r="U177" i="7" s="1"/>
  <c r="V177" i="7"/>
  <c r="X176" i="7"/>
  <c r="W176" i="7"/>
  <c r="P176" i="7" s="1"/>
  <c r="U176" i="7" s="1"/>
  <c r="V176" i="7"/>
  <c r="X175" i="7"/>
  <c r="W175" i="7"/>
  <c r="P175" i="7" s="1"/>
  <c r="U175" i="7" s="1"/>
  <c r="V175" i="7"/>
  <c r="X174" i="7"/>
  <c r="W174" i="7"/>
  <c r="P174" i="7" s="1"/>
  <c r="U174" i="7" s="1"/>
  <c r="V174" i="7"/>
  <c r="X173" i="7"/>
  <c r="W173" i="7"/>
  <c r="P173" i="7" s="1"/>
  <c r="U173" i="7" s="1"/>
  <c r="V173" i="7"/>
  <c r="X171" i="7"/>
  <c r="W171" i="7"/>
  <c r="P171" i="7" s="1"/>
  <c r="U171" i="7" s="1"/>
  <c r="V171" i="7"/>
  <c r="X170" i="7"/>
  <c r="W170" i="7"/>
  <c r="P170" i="7" s="1"/>
  <c r="U170" i="7" s="1"/>
  <c r="V170" i="7"/>
  <c r="X169" i="7"/>
  <c r="W169" i="7"/>
  <c r="P169" i="7" s="1"/>
  <c r="U169" i="7" s="1"/>
  <c r="V169" i="7"/>
  <c r="X168" i="7"/>
  <c r="W168" i="7"/>
  <c r="P168" i="7" s="1"/>
  <c r="U168" i="7" s="1"/>
  <c r="V168" i="7"/>
  <c r="X167" i="7"/>
  <c r="W167" i="7"/>
  <c r="P167" i="7" s="1"/>
  <c r="U167" i="7" s="1"/>
  <c r="V167" i="7"/>
  <c r="X166" i="7"/>
  <c r="W166" i="7"/>
  <c r="P166" i="7" s="1"/>
  <c r="U166" i="7" s="1"/>
  <c r="V166" i="7"/>
  <c r="X165" i="7"/>
  <c r="W165" i="7"/>
  <c r="P165" i="7" s="1"/>
  <c r="U165" i="7" s="1"/>
  <c r="V165" i="7"/>
  <c r="X164" i="7"/>
  <c r="W164" i="7"/>
  <c r="P164" i="7" s="1"/>
  <c r="U164" i="7" s="1"/>
  <c r="V164" i="7"/>
  <c r="X163" i="7"/>
  <c r="W163" i="7"/>
  <c r="P163" i="7" s="1"/>
  <c r="U163" i="7" s="1"/>
  <c r="V163" i="7"/>
  <c r="X162" i="7"/>
  <c r="W162" i="7"/>
  <c r="P162" i="7" s="1"/>
  <c r="U162" i="7" s="1"/>
  <c r="V162" i="7"/>
  <c r="X160" i="7"/>
  <c r="W160" i="7"/>
  <c r="P160" i="7" s="1"/>
  <c r="U160" i="7" s="1"/>
  <c r="V160" i="7"/>
  <c r="X159" i="7"/>
  <c r="W159" i="7"/>
  <c r="P159" i="7" s="1"/>
  <c r="U159" i="7" s="1"/>
  <c r="V159" i="7"/>
  <c r="X158" i="7"/>
  <c r="W158" i="7"/>
  <c r="P158" i="7" s="1"/>
  <c r="U158" i="7" s="1"/>
  <c r="V158" i="7"/>
  <c r="X157" i="7"/>
  <c r="W157" i="7"/>
  <c r="P157" i="7" s="1"/>
  <c r="U157" i="7" s="1"/>
  <c r="V157" i="7"/>
  <c r="X155" i="7"/>
  <c r="W155" i="7"/>
  <c r="P155" i="7" s="1"/>
  <c r="U155" i="7" s="1"/>
  <c r="V155" i="7"/>
  <c r="X154" i="7"/>
  <c r="W154" i="7"/>
  <c r="P154" i="7" s="1"/>
  <c r="U154" i="7" s="1"/>
  <c r="V154" i="7"/>
  <c r="X153" i="7"/>
  <c r="W153" i="7"/>
  <c r="P153" i="7" s="1"/>
  <c r="U153" i="7" s="1"/>
  <c r="V153" i="7"/>
  <c r="X152" i="7"/>
  <c r="W152" i="7"/>
  <c r="P152" i="7" s="1"/>
  <c r="U152" i="7" s="1"/>
  <c r="V152" i="7"/>
  <c r="X151" i="7"/>
  <c r="W151" i="7"/>
  <c r="P151" i="7" s="1"/>
  <c r="U151" i="7" s="1"/>
  <c r="V151" i="7"/>
  <c r="X150" i="7"/>
  <c r="W150" i="7"/>
  <c r="P150" i="7" s="1"/>
  <c r="U150" i="7" s="1"/>
  <c r="V150" i="7"/>
  <c r="X148" i="7"/>
  <c r="W148" i="7"/>
  <c r="P148" i="7" s="1"/>
  <c r="U148" i="7" s="1"/>
  <c r="V148" i="7"/>
  <c r="X147" i="7"/>
  <c r="W147" i="7"/>
  <c r="P147" i="7" s="1"/>
  <c r="U147" i="7" s="1"/>
  <c r="V147" i="7"/>
  <c r="X146" i="7"/>
  <c r="W146" i="7"/>
  <c r="P146" i="7" s="1"/>
  <c r="U146" i="7" s="1"/>
  <c r="V146" i="7"/>
  <c r="X145" i="7"/>
  <c r="W145" i="7"/>
  <c r="P145" i="7" s="1"/>
  <c r="U145" i="7" s="1"/>
  <c r="V145" i="7"/>
  <c r="X144" i="7"/>
  <c r="W144" i="7"/>
  <c r="P144" i="7" s="1"/>
  <c r="U144" i="7" s="1"/>
  <c r="V144" i="7"/>
  <c r="X142" i="7"/>
  <c r="W142" i="7"/>
  <c r="P142" i="7" s="1"/>
  <c r="U142" i="7" s="1"/>
  <c r="V142" i="7"/>
  <c r="X141" i="7"/>
  <c r="W141" i="7"/>
  <c r="P141" i="7" s="1"/>
  <c r="U141" i="7" s="1"/>
  <c r="V141" i="7"/>
  <c r="X140" i="7"/>
  <c r="W140" i="7"/>
  <c r="P140" i="7" s="1"/>
  <c r="U140" i="7" s="1"/>
  <c r="V140" i="7"/>
  <c r="X139" i="7"/>
  <c r="W139" i="7"/>
  <c r="P139" i="7" s="1"/>
  <c r="U139" i="7" s="1"/>
  <c r="V139" i="7"/>
  <c r="X138" i="7"/>
  <c r="W138" i="7"/>
  <c r="P138" i="7" s="1"/>
  <c r="U138" i="7" s="1"/>
  <c r="V138" i="7"/>
  <c r="X136" i="7"/>
  <c r="W136" i="7"/>
  <c r="P136" i="7" s="1"/>
  <c r="U136" i="7" s="1"/>
  <c r="V136" i="7"/>
  <c r="X135" i="7"/>
  <c r="W135" i="7"/>
  <c r="P135" i="7" s="1"/>
  <c r="U135" i="7" s="1"/>
  <c r="V135" i="7"/>
  <c r="X133" i="7"/>
  <c r="W133" i="7"/>
  <c r="P133" i="7" s="1"/>
  <c r="U133" i="7" s="1"/>
  <c r="V133" i="7"/>
  <c r="X132" i="7"/>
  <c r="W132" i="7"/>
  <c r="P132" i="7" s="1"/>
  <c r="U132" i="7" s="1"/>
  <c r="V132" i="7"/>
  <c r="X131" i="7"/>
  <c r="W131" i="7"/>
  <c r="P131" i="7" s="1"/>
  <c r="U131" i="7" s="1"/>
  <c r="V131" i="7"/>
  <c r="X129" i="7"/>
  <c r="W129" i="7"/>
  <c r="P129" i="7" s="1"/>
  <c r="U129" i="7" s="1"/>
  <c r="V129" i="7"/>
  <c r="X128" i="7"/>
  <c r="W128" i="7"/>
  <c r="P128" i="7" s="1"/>
  <c r="U128" i="7" s="1"/>
  <c r="V128" i="7"/>
  <c r="X126" i="7"/>
  <c r="W126" i="7"/>
  <c r="P126" i="7" s="1"/>
  <c r="U126" i="7" s="1"/>
  <c r="V126" i="7"/>
  <c r="X125" i="7"/>
  <c r="W125" i="7"/>
  <c r="P125" i="7" s="1"/>
  <c r="U125" i="7" s="1"/>
  <c r="V125" i="7"/>
  <c r="X123" i="7"/>
  <c r="W123" i="7"/>
  <c r="P123" i="7" s="1"/>
  <c r="U123" i="7" s="1"/>
  <c r="V123" i="7"/>
  <c r="X122" i="7"/>
  <c r="W122" i="7"/>
  <c r="P122" i="7" s="1"/>
  <c r="U122" i="7" s="1"/>
  <c r="V122" i="7"/>
  <c r="X121" i="7"/>
  <c r="W121" i="7"/>
  <c r="P121" i="7" s="1"/>
  <c r="U121" i="7" s="1"/>
  <c r="V121" i="7"/>
  <c r="X120" i="7"/>
  <c r="W120" i="7"/>
  <c r="P120" i="7" s="1"/>
  <c r="U120" i="7" s="1"/>
  <c r="V120" i="7"/>
  <c r="X118" i="7"/>
  <c r="W118" i="7"/>
  <c r="P118" i="7" s="1"/>
  <c r="U118" i="7" s="1"/>
  <c r="V118" i="7"/>
  <c r="X117" i="7"/>
  <c r="W117" i="7"/>
  <c r="P117" i="7" s="1"/>
  <c r="U117" i="7" s="1"/>
  <c r="V117" i="7"/>
  <c r="X116" i="7"/>
  <c r="W116" i="7"/>
  <c r="P116" i="7" s="1"/>
  <c r="U116" i="7" s="1"/>
  <c r="V116" i="7"/>
  <c r="X115" i="7"/>
  <c r="W115" i="7"/>
  <c r="P115" i="7" s="1"/>
  <c r="U115" i="7" s="1"/>
  <c r="V115" i="7"/>
  <c r="X113" i="7"/>
  <c r="W113" i="7"/>
  <c r="P113" i="7" s="1"/>
  <c r="U113" i="7" s="1"/>
  <c r="V113" i="7"/>
  <c r="X112" i="7"/>
  <c r="W112" i="7"/>
  <c r="P112" i="7" s="1"/>
  <c r="U112" i="7" s="1"/>
  <c r="V112" i="7"/>
  <c r="X111" i="7"/>
  <c r="W111" i="7"/>
  <c r="P111" i="7" s="1"/>
  <c r="U111" i="7" s="1"/>
  <c r="V111" i="7"/>
  <c r="X110" i="7"/>
  <c r="W110" i="7"/>
  <c r="P110" i="7" s="1"/>
  <c r="U110" i="7" s="1"/>
  <c r="V110" i="7"/>
  <c r="X109" i="7"/>
  <c r="W109" i="7"/>
  <c r="P109" i="7" s="1"/>
  <c r="U109" i="7" s="1"/>
  <c r="V109" i="7"/>
  <c r="X108" i="7"/>
  <c r="W108" i="7"/>
  <c r="P108" i="7" s="1"/>
  <c r="U108" i="7" s="1"/>
  <c r="V108" i="7"/>
  <c r="X107" i="7"/>
  <c r="W107" i="7"/>
  <c r="P107" i="7" s="1"/>
  <c r="U107" i="7" s="1"/>
  <c r="V107" i="7"/>
  <c r="X105" i="7"/>
  <c r="W105" i="7"/>
  <c r="P105" i="7" s="1"/>
  <c r="U105" i="7" s="1"/>
  <c r="V105" i="7"/>
  <c r="X104" i="7"/>
  <c r="W104" i="7"/>
  <c r="P104" i="7" s="1"/>
  <c r="U104" i="7" s="1"/>
  <c r="V104" i="7"/>
  <c r="X103" i="7"/>
  <c r="W103" i="7"/>
  <c r="P103" i="7" s="1"/>
  <c r="U103" i="7" s="1"/>
  <c r="V103" i="7"/>
  <c r="X102" i="7"/>
  <c r="W102" i="7"/>
  <c r="P102" i="7" s="1"/>
  <c r="U102" i="7" s="1"/>
  <c r="V102" i="7"/>
  <c r="X100" i="7"/>
  <c r="W100" i="7"/>
  <c r="P100" i="7" s="1"/>
  <c r="U100" i="7" s="1"/>
  <c r="V100" i="7"/>
  <c r="X99" i="7"/>
  <c r="W99" i="7"/>
  <c r="P99" i="7" s="1"/>
  <c r="U99" i="7" s="1"/>
  <c r="V99" i="7"/>
  <c r="X98" i="7"/>
  <c r="W98" i="7"/>
  <c r="P98" i="7" s="1"/>
  <c r="U98" i="7" s="1"/>
  <c r="V98" i="7"/>
  <c r="X97" i="7"/>
  <c r="W97" i="7"/>
  <c r="P97" i="7" s="1"/>
  <c r="U97" i="7" s="1"/>
  <c r="V97" i="7"/>
  <c r="X95" i="7"/>
  <c r="W95" i="7"/>
  <c r="P95" i="7" s="1"/>
  <c r="U95" i="7" s="1"/>
  <c r="V95" i="7"/>
  <c r="X94" i="7"/>
  <c r="W94" i="7"/>
  <c r="P94" i="7" s="1"/>
  <c r="U94" i="7" s="1"/>
  <c r="V94" i="7"/>
  <c r="X93" i="7"/>
  <c r="W93" i="7"/>
  <c r="P93" i="7" s="1"/>
  <c r="U93" i="7" s="1"/>
  <c r="V93" i="7"/>
  <c r="X91" i="7"/>
  <c r="W91" i="7"/>
  <c r="P91" i="7" s="1"/>
  <c r="U91" i="7" s="1"/>
  <c r="V91" i="7"/>
  <c r="X90" i="7"/>
  <c r="W90" i="7"/>
  <c r="P90" i="7" s="1"/>
  <c r="U90" i="7" s="1"/>
  <c r="V90" i="7"/>
  <c r="X89" i="7"/>
  <c r="W89" i="7"/>
  <c r="P89" i="7" s="1"/>
  <c r="U89" i="7" s="1"/>
  <c r="V89" i="7"/>
  <c r="X88" i="7"/>
  <c r="W88" i="7"/>
  <c r="P88" i="7" s="1"/>
  <c r="U88" i="7" s="1"/>
  <c r="V88" i="7"/>
  <c r="X86" i="7"/>
  <c r="W86" i="7"/>
  <c r="P86" i="7" s="1"/>
  <c r="U86" i="7" s="1"/>
  <c r="V86" i="7"/>
  <c r="X85" i="7"/>
  <c r="W85" i="7"/>
  <c r="P85" i="7" s="1"/>
  <c r="U85" i="7" s="1"/>
  <c r="V85" i="7"/>
  <c r="X84" i="7"/>
  <c r="W84" i="7"/>
  <c r="P84" i="7" s="1"/>
  <c r="U84" i="7" s="1"/>
  <c r="V84" i="7"/>
  <c r="X83" i="7"/>
  <c r="W83" i="7"/>
  <c r="P83" i="7" s="1"/>
  <c r="U83" i="7" s="1"/>
  <c r="V83" i="7"/>
  <c r="X81" i="7"/>
  <c r="W81" i="7"/>
  <c r="P81" i="7" s="1"/>
  <c r="U81" i="7" s="1"/>
  <c r="V81" i="7"/>
  <c r="X80" i="7"/>
  <c r="W80" i="7"/>
  <c r="P80" i="7" s="1"/>
  <c r="U80" i="7" s="1"/>
  <c r="V80" i="7"/>
  <c r="X79" i="7"/>
  <c r="W79" i="7"/>
  <c r="P79" i="7" s="1"/>
  <c r="U79" i="7" s="1"/>
  <c r="V79" i="7"/>
  <c r="X77" i="7"/>
  <c r="W77" i="7"/>
  <c r="P77" i="7" s="1"/>
  <c r="U77" i="7" s="1"/>
  <c r="V77" i="7"/>
  <c r="X76" i="7"/>
  <c r="W76" i="7"/>
  <c r="P76" i="7" s="1"/>
  <c r="U76" i="7" s="1"/>
  <c r="V76" i="7"/>
  <c r="X75" i="7"/>
  <c r="W75" i="7"/>
  <c r="P75" i="7" s="1"/>
  <c r="U75" i="7" s="1"/>
  <c r="V75" i="7"/>
  <c r="X74" i="7"/>
  <c r="W74" i="7"/>
  <c r="P74" i="7" s="1"/>
  <c r="U74" i="7" s="1"/>
  <c r="V74" i="7"/>
  <c r="X72" i="7"/>
  <c r="W72" i="7"/>
  <c r="P72" i="7" s="1"/>
  <c r="U72" i="7" s="1"/>
  <c r="V72" i="7"/>
  <c r="X71" i="7"/>
  <c r="W71" i="7"/>
  <c r="P71" i="7" s="1"/>
  <c r="U71" i="7" s="1"/>
  <c r="V71" i="7"/>
  <c r="X70" i="7"/>
  <c r="W70" i="7"/>
  <c r="P70" i="7" s="1"/>
  <c r="U70" i="7" s="1"/>
  <c r="V70" i="7"/>
  <c r="X69" i="7"/>
  <c r="W69" i="7"/>
  <c r="P69" i="7" s="1"/>
  <c r="U69" i="7" s="1"/>
  <c r="V69" i="7"/>
  <c r="X67" i="7"/>
  <c r="W67" i="7"/>
  <c r="P67" i="7" s="1"/>
  <c r="U67" i="7" s="1"/>
  <c r="V67" i="7"/>
  <c r="X66" i="7"/>
  <c r="W66" i="7"/>
  <c r="P66" i="7" s="1"/>
  <c r="U66" i="7" s="1"/>
  <c r="V66" i="7"/>
  <c r="X64" i="7"/>
  <c r="W64" i="7"/>
  <c r="P64" i="7" s="1"/>
  <c r="U64" i="7" s="1"/>
  <c r="V64" i="7"/>
  <c r="X63" i="7"/>
  <c r="W63" i="7"/>
  <c r="P63" i="7" s="1"/>
  <c r="U63" i="7" s="1"/>
  <c r="V63" i="7"/>
  <c r="X62" i="7"/>
  <c r="W62" i="7"/>
  <c r="P62" i="7" s="1"/>
  <c r="U62" i="7" s="1"/>
  <c r="V62" i="7"/>
  <c r="X60" i="7"/>
  <c r="W60" i="7"/>
  <c r="P60" i="7" s="1"/>
  <c r="U60" i="7" s="1"/>
  <c r="V60" i="7"/>
  <c r="X59" i="7"/>
  <c r="W59" i="7"/>
  <c r="P59" i="7" s="1"/>
  <c r="U59" i="7" s="1"/>
  <c r="V59" i="7"/>
  <c r="X57" i="7"/>
  <c r="W57" i="7"/>
  <c r="P57" i="7" s="1"/>
  <c r="U57" i="7" s="1"/>
  <c r="V57" i="7"/>
  <c r="X56" i="7"/>
  <c r="W56" i="7"/>
  <c r="P56" i="7" s="1"/>
  <c r="U56" i="7" s="1"/>
  <c r="V56" i="7"/>
  <c r="X55" i="7"/>
  <c r="W55" i="7"/>
  <c r="P55" i="7" s="1"/>
  <c r="U55" i="7" s="1"/>
  <c r="V55" i="7"/>
  <c r="X54" i="7"/>
  <c r="W54" i="7"/>
  <c r="P54" i="7" s="1"/>
  <c r="U54" i="7" s="1"/>
  <c r="V54" i="7"/>
  <c r="X52" i="7"/>
  <c r="W52" i="7"/>
  <c r="P52" i="7" s="1"/>
  <c r="U52" i="7" s="1"/>
  <c r="V52" i="7"/>
  <c r="X51" i="7"/>
  <c r="W51" i="7"/>
  <c r="P51" i="7" s="1"/>
  <c r="U51" i="7" s="1"/>
  <c r="V51" i="7"/>
  <c r="X49" i="7"/>
  <c r="W49" i="7"/>
  <c r="P49" i="7" s="1"/>
  <c r="U49" i="7" s="1"/>
  <c r="V49" i="7"/>
  <c r="X48" i="7"/>
  <c r="W48" i="7"/>
  <c r="P48" i="7" s="1"/>
  <c r="U48" i="7" s="1"/>
  <c r="V48" i="7"/>
  <c r="X47" i="7"/>
  <c r="W47" i="7"/>
  <c r="P47" i="7" s="1"/>
  <c r="U47" i="7" s="1"/>
  <c r="V47" i="7"/>
  <c r="X45" i="7"/>
  <c r="W45" i="7"/>
  <c r="P45" i="7" s="1"/>
  <c r="U45" i="7" s="1"/>
  <c r="V45" i="7"/>
  <c r="X44" i="7"/>
  <c r="W44" i="7"/>
  <c r="P44" i="7" s="1"/>
  <c r="U44" i="7" s="1"/>
  <c r="V44" i="7"/>
  <c r="X42" i="7"/>
  <c r="W42" i="7"/>
  <c r="P42" i="7" s="1"/>
  <c r="U42" i="7" s="1"/>
  <c r="V42" i="7"/>
  <c r="X41" i="7"/>
  <c r="W41" i="7"/>
  <c r="P41" i="7" s="1"/>
  <c r="U41" i="7" s="1"/>
  <c r="V41" i="7"/>
  <c r="X39" i="7"/>
  <c r="W39" i="7"/>
  <c r="P39" i="7" s="1"/>
  <c r="U39" i="7" s="1"/>
  <c r="V39" i="7"/>
  <c r="X38" i="7"/>
  <c r="W38" i="7"/>
  <c r="P38" i="7" s="1"/>
  <c r="U38" i="7" s="1"/>
  <c r="V38" i="7"/>
  <c r="X37" i="7"/>
  <c r="W37" i="7"/>
  <c r="P37" i="7" s="1"/>
  <c r="U37" i="7" s="1"/>
  <c r="V37" i="7"/>
  <c r="X35" i="7"/>
  <c r="W35" i="7"/>
  <c r="P35" i="7" s="1"/>
  <c r="U35" i="7" s="1"/>
  <c r="V35" i="7"/>
  <c r="X34" i="7"/>
  <c r="W34" i="7"/>
  <c r="P34" i="7" s="1"/>
  <c r="U34" i="7" s="1"/>
  <c r="V34" i="7"/>
  <c r="X32" i="7"/>
  <c r="W32" i="7"/>
  <c r="P32" i="7" s="1"/>
  <c r="U32" i="7" s="1"/>
  <c r="V32" i="7"/>
  <c r="X31" i="7"/>
  <c r="W31" i="7"/>
  <c r="P31" i="7" s="1"/>
  <c r="U31" i="7" s="1"/>
  <c r="V31" i="7"/>
  <c r="X30" i="7"/>
  <c r="W30" i="7"/>
  <c r="P30" i="7" s="1"/>
  <c r="U30" i="7" s="1"/>
  <c r="V30" i="7"/>
  <c r="X28" i="7"/>
  <c r="W28" i="7"/>
  <c r="P28" i="7" s="1"/>
  <c r="U28" i="7" s="1"/>
  <c r="V28" i="7"/>
  <c r="X27" i="7"/>
  <c r="W27" i="7"/>
  <c r="P27" i="7" s="1"/>
  <c r="U27" i="7" s="1"/>
  <c r="V27" i="7"/>
  <c r="X26" i="7"/>
  <c r="W26" i="7"/>
  <c r="P26" i="7" s="1"/>
  <c r="U26" i="7" s="1"/>
  <c r="V26" i="7"/>
  <c r="X24" i="7"/>
  <c r="W24" i="7"/>
  <c r="P24" i="7" s="1"/>
  <c r="U24" i="7" s="1"/>
  <c r="V24" i="7"/>
  <c r="X23" i="7"/>
  <c r="W23" i="7"/>
  <c r="P23" i="7" s="1"/>
  <c r="U23" i="7" s="1"/>
  <c r="V23" i="7"/>
  <c r="X21" i="7"/>
  <c r="W21" i="7"/>
  <c r="P21" i="7" s="1"/>
  <c r="U21" i="7" s="1"/>
  <c r="V21" i="7"/>
  <c r="X20" i="7"/>
  <c r="W20" i="7"/>
  <c r="P20" i="7" s="1"/>
  <c r="U20" i="7" s="1"/>
  <c r="V20" i="7"/>
  <c r="X18" i="7"/>
  <c r="W18" i="7"/>
  <c r="P18" i="7" s="1"/>
  <c r="U18" i="7" s="1"/>
  <c r="V18" i="7"/>
  <c r="X17" i="7"/>
  <c r="W17" i="7"/>
  <c r="P17" i="7" s="1"/>
  <c r="U17" i="7" s="1"/>
  <c r="V17" i="7"/>
  <c r="X15" i="7"/>
  <c r="W15" i="7"/>
  <c r="P15" i="7" s="1"/>
  <c r="U15" i="7" s="1"/>
  <c r="V15" i="7"/>
  <c r="X14" i="7"/>
  <c r="W14" i="7"/>
  <c r="P14" i="7" s="1"/>
  <c r="U14" i="7" s="1"/>
  <c r="V14" i="7"/>
  <c r="X12" i="7"/>
  <c r="W12" i="7"/>
  <c r="P12" i="7" s="1"/>
  <c r="U12" i="7" s="1"/>
  <c r="V12" i="7"/>
  <c r="X11" i="7"/>
  <c r="W11" i="7"/>
  <c r="P11" i="7" s="1"/>
  <c r="U11" i="7" s="1"/>
  <c r="V11" i="7"/>
  <c r="X10" i="7"/>
  <c r="W10" i="7"/>
  <c r="P10" i="7" s="1"/>
  <c r="U10" i="7" s="1"/>
  <c r="V10" i="7"/>
  <c r="X8" i="7"/>
  <c r="W8" i="7"/>
  <c r="P8" i="7" s="1"/>
  <c r="U8" i="7" s="1"/>
  <c r="V8" i="7"/>
  <c r="X7" i="7"/>
  <c r="W7" i="7"/>
  <c r="P7" i="7" s="1"/>
  <c r="U7" i="7" s="1"/>
  <c r="V7" i="7"/>
  <c r="P264" i="7"/>
  <c r="U264" i="7" s="1"/>
  <c r="P238" i="7"/>
  <c r="U238" i="7" s="1"/>
  <c r="Y9" i="7"/>
  <c r="Y13" i="7"/>
  <c r="Y16" i="7"/>
  <c r="Y19" i="7"/>
  <c r="Y22" i="7"/>
  <c r="Y25" i="7"/>
  <c r="Y274" i="7" s="1"/>
  <c r="Y29" i="7"/>
  <c r="Y33" i="7"/>
  <c r="Y36" i="7"/>
  <c r="Y40" i="7"/>
  <c r="Y43" i="7"/>
  <c r="Y46" i="7"/>
  <c r="Y50" i="7"/>
  <c r="Y53" i="7"/>
  <c r="Y58" i="7"/>
  <c r="Y61" i="7"/>
  <c r="Y65" i="7"/>
  <c r="Y68" i="7"/>
  <c r="Y73" i="7"/>
  <c r="Y78" i="7"/>
  <c r="Y82" i="7"/>
  <c r="Y87" i="7"/>
  <c r="Y92" i="7"/>
  <c r="Y96" i="7"/>
  <c r="Y101" i="7"/>
  <c r="Y106" i="7"/>
  <c r="Y114" i="7"/>
  <c r="Y119" i="7"/>
  <c r="Y124" i="7"/>
  <c r="Y127" i="7"/>
  <c r="Y130" i="7"/>
  <c r="Y134" i="7"/>
  <c r="Y137" i="7"/>
  <c r="Y143" i="7"/>
  <c r="Y149" i="7"/>
  <c r="Y156" i="7"/>
  <c r="Y161" i="7"/>
  <c r="Y172" i="7"/>
  <c r="Y182" i="7"/>
  <c r="Y191" i="7"/>
  <c r="Y195" i="7"/>
  <c r="Y200" i="7"/>
  <c r="Y207" i="7"/>
  <c r="Y214" i="7"/>
  <c r="Y222" i="7"/>
  <c r="Y229" i="7"/>
  <c r="Y233" i="7"/>
  <c r="Y237" i="7"/>
  <c r="Y241" i="7"/>
  <c r="Y245" i="7"/>
  <c r="Y249" i="7"/>
  <c r="Y252" i="7"/>
  <c r="Y256" i="7"/>
  <c r="Y259" i="7"/>
  <c r="Y262" i="7"/>
  <c r="Y265" i="7"/>
  <c r="Y269" i="7"/>
  <c r="Y273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X6" i="7"/>
  <c r="W6" i="7"/>
  <c r="P6" i="7" s="1"/>
  <c r="U6" i="7" s="1"/>
  <c r="V6" i="7"/>
  <c r="Z232" i="7" l="1"/>
  <c r="AS232" i="7" s="1"/>
  <c r="Z235" i="7"/>
  <c r="AS235" i="7" s="1"/>
  <c r="Z240" i="7"/>
  <c r="AS240" i="7" s="1"/>
  <c r="Z243" i="7"/>
  <c r="AS243" i="7" s="1"/>
  <c r="Z248" i="7"/>
  <c r="AS248" i="7" s="1"/>
  <c r="Z251" i="7"/>
  <c r="AS251" i="7" s="1"/>
  <c r="Z254" i="7"/>
  <c r="AS254" i="7" s="1"/>
  <c r="Z257" i="7"/>
  <c r="AS257" i="7" s="1"/>
  <c r="Z260" i="7"/>
  <c r="AS260" i="7" s="1"/>
  <c r="Z263" i="7"/>
  <c r="AS263" i="7" s="1"/>
  <c r="Z266" i="7"/>
  <c r="AS266" i="7" s="1"/>
  <c r="Z268" i="7"/>
  <c r="AS268" i="7" s="1"/>
  <c r="Z271" i="7"/>
  <c r="AS271" i="7" s="1"/>
  <c r="Z8" i="7"/>
  <c r="AS8" i="7" s="1"/>
  <c r="Z11" i="7"/>
  <c r="AS11" i="7" s="1"/>
  <c r="Z14" i="7"/>
  <c r="AS14" i="7" s="1"/>
  <c r="Z17" i="7"/>
  <c r="AS17" i="7" s="1"/>
  <c r="Z20" i="7"/>
  <c r="AS20" i="7" s="1"/>
  <c r="Z23" i="7"/>
  <c r="AS23" i="7" s="1"/>
  <c r="Z26" i="7"/>
  <c r="AS26" i="7" s="1"/>
  <c r="Z28" i="7"/>
  <c r="AS28" i="7" s="1"/>
  <c r="Z31" i="7"/>
  <c r="AS31" i="7" s="1"/>
  <c r="Z34" i="7"/>
  <c r="AS34" i="7" s="1"/>
  <c r="Z37" i="7"/>
  <c r="AS37" i="7" s="1"/>
  <c r="Z39" i="7"/>
  <c r="AS39" i="7" s="1"/>
  <c r="Z42" i="7"/>
  <c r="AS42" i="7" s="1"/>
  <c r="Z45" i="7"/>
  <c r="AS45" i="7" s="1"/>
  <c r="Z48" i="7"/>
  <c r="AS48" i="7" s="1"/>
  <c r="Z51" i="7"/>
  <c r="AS51" i="7" s="1"/>
  <c r="Z54" i="7"/>
  <c r="AS54" i="7" s="1"/>
  <c r="Z56" i="7"/>
  <c r="AS56" i="7" s="1"/>
  <c r="Z59" i="7"/>
  <c r="AS59" i="7" s="1"/>
  <c r="Z62" i="7"/>
  <c r="AS62" i="7" s="1"/>
  <c r="Z64" i="7"/>
  <c r="AS64" i="7" s="1"/>
  <c r="Z67" i="7"/>
  <c r="AS67" i="7" s="1"/>
  <c r="Z70" i="7"/>
  <c r="AS70" i="7" s="1"/>
  <c r="Z72" i="7"/>
  <c r="AS72" i="7" s="1"/>
  <c r="Z75" i="7"/>
  <c r="AS75" i="7" s="1"/>
  <c r="Z77" i="7"/>
  <c r="AS77" i="7" s="1"/>
  <c r="Z80" i="7"/>
  <c r="AS80" i="7" s="1"/>
  <c r="Z83" i="7"/>
  <c r="AS83" i="7" s="1"/>
  <c r="Z85" i="7"/>
  <c r="AS85" i="7" s="1"/>
  <c r="Z88" i="7"/>
  <c r="AS88" i="7" s="1"/>
  <c r="Z90" i="7"/>
  <c r="AS90" i="7" s="1"/>
  <c r="Z93" i="7"/>
  <c r="AS93" i="7" s="1"/>
  <c r="Z95" i="7"/>
  <c r="AS95" i="7" s="1"/>
  <c r="Z98" i="7"/>
  <c r="AS98" i="7" s="1"/>
  <c r="Z100" i="7"/>
  <c r="AS100" i="7" s="1"/>
  <c r="Z103" i="7"/>
  <c r="AS103" i="7" s="1"/>
  <c r="Z105" i="7"/>
  <c r="AS105" i="7" s="1"/>
  <c r="Z108" i="7"/>
  <c r="AS108" i="7" s="1"/>
  <c r="Z110" i="7"/>
  <c r="AS110" i="7" s="1"/>
  <c r="Z112" i="7"/>
  <c r="AS112" i="7" s="1"/>
  <c r="Z115" i="7"/>
  <c r="AS115" i="7" s="1"/>
  <c r="Z117" i="7"/>
  <c r="AS117" i="7" s="1"/>
  <c r="Z120" i="7"/>
  <c r="AS120" i="7" s="1"/>
  <c r="Z122" i="7"/>
  <c r="AS122" i="7" s="1"/>
  <c r="Z125" i="7"/>
  <c r="AS125" i="7" s="1"/>
  <c r="Z128" i="7"/>
  <c r="AS128" i="7" s="1"/>
  <c r="Z131" i="7"/>
  <c r="AS131" i="7" s="1"/>
  <c r="Z133" i="7"/>
  <c r="AS133" i="7" s="1"/>
  <c r="Z136" i="7"/>
  <c r="AS136" i="7" s="1"/>
  <c r="Z139" i="7"/>
  <c r="AS139" i="7" s="1"/>
  <c r="Z141" i="7"/>
  <c r="AS141" i="7" s="1"/>
  <c r="Z144" i="7"/>
  <c r="AS144" i="7" s="1"/>
  <c r="Z146" i="7"/>
  <c r="AS146" i="7" s="1"/>
  <c r="Z148" i="7"/>
  <c r="AS148" i="7" s="1"/>
  <c r="Z151" i="7"/>
  <c r="AS151" i="7" s="1"/>
  <c r="Z153" i="7"/>
  <c r="AS153" i="7" s="1"/>
  <c r="Z155" i="7"/>
  <c r="AS155" i="7" s="1"/>
  <c r="Z158" i="7"/>
  <c r="AS158" i="7" s="1"/>
  <c r="Z160" i="7"/>
  <c r="AS160" i="7" s="1"/>
  <c r="Z163" i="7"/>
  <c r="AS163" i="7" s="1"/>
  <c r="Z165" i="7"/>
  <c r="AS165" i="7" s="1"/>
  <c r="Z167" i="7"/>
  <c r="AS167" i="7" s="1"/>
  <c r="Z169" i="7"/>
  <c r="AS169" i="7" s="1"/>
  <c r="Z171" i="7"/>
  <c r="AS171" i="7" s="1"/>
  <c r="Z174" i="7"/>
  <c r="AS174" i="7" s="1"/>
  <c r="Z176" i="7"/>
  <c r="AS176" i="7" s="1"/>
  <c r="Z178" i="7"/>
  <c r="AS178" i="7" s="1"/>
  <c r="Z180" i="7"/>
  <c r="AS180" i="7" s="1"/>
  <c r="Z183" i="7"/>
  <c r="AS183" i="7" s="1"/>
  <c r="Z185" i="7"/>
  <c r="AS185" i="7" s="1"/>
  <c r="Z187" i="7"/>
  <c r="AS187" i="7" s="1"/>
  <c r="Z189" i="7"/>
  <c r="AS189" i="7" s="1"/>
  <c r="Z192" i="7"/>
  <c r="AS192" i="7" s="1"/>
  <c r="Z194" i="7"/>
  <c r="AS194" i="7" s="1"/>
  <c r="Z197" i="7"/>
  <c r="AS197" i="7" s="1"/>
  <c r="Z199" i="7"/>
  <c r="AS199" i="7" s="1"/>
  <c r="Z202" i="7"/>
  <c r="AS202" i="7" s="1"/>
  <c r="Z204" i="7"/>
  <c r="AS204" i="7" s="1"/>
  <c r="Z206" i="7"/>
  <c r="AS206" i="7" s="1"/>
  <c r="Z209" i="7"/>
  <c r="AS209" i="7" s="1"/>
  <c r="Z211" i="7"/>
  <c r="AS211" i="7" s="1"/>
  <c r="Z213" i="7"/>
  <c r="AS213" i="7" s="1"/>
  <c r="Z216" i="7"/>
  <c r="AS216" i="7" s="1"/>
  <c r="Z218" i="7"/>
  <c r="AS218" i="7" s="1"/>
  <c r="Z220" i="7"/>
  <c r="AS220" i="7" s="1"/>
  <c r="Z223" i="7"/>
  <c r="AS223" i="7" s="1"/>
  <c r="Z225" i="7"/>
  <c r="AS225" i="7" s="1"/>
  <c r="Z227" i="7"/>
  <c r="AS227" i="7" s="1"/>
  <c r="Z230" i="7"/>
  <c r="AS230" i="7" s="1"/>
  <c r="Z238" i="7"/>
  <c r="AS238" i="7" s="1"/>
  <c r="Z246" i="7"/>
  <c r="AS246" i="7" s="1"/>
  <c r="Z159" i="7"/>
  <c r="AS159" i="7" s="1"/>
  <c r="Z162" i="7"/>
  <c r="AS162" i="7" s="1"/>
  <c r="Z164" i="7"/>
  <c r="AS164" i="7" s="1"/>
  <c r="Z166" i="7"/>
  <c r="AS166" i="7" s="1"/>
  <c r="Z168" i="7"/>
  <c r="AS168" i="7" s="1"/>
  <c r="Z170" i="7"/>
  <c r="AS170" i="7" s="1"/>
  <c r="Z173" i="7"/>
  <c r="AS173" i="7" s="1"/>
  <c r="Z175" i="7"/>
  <c r="AS175" i="7" s="1"/>
  <c r="Z177" i="7"/>
  <c r="AS177" i="7" s="1"/>
  <c r="Z179" i="7"/>
  <c r="AS179" i="7" s="1"/>
  <c r="Z181" i="7"/>
  <c r="AS181" i="7" s="1"/>
  <c r="Z184" i="7"/>
  <c r="AS184" i="7" s="1"/>
  <c r="Z186" i="7"/>
  <c r="AS186" i="7" s="1"/>
  <c r="Z188" i="7"/>
  <c r="AS188" i="7" s="1"/>
  <c r="Z190" i="7"/>
  <c r="AS190" i="7" s="1"/>
  <c r="Z193" i="7"/>
  <c r="AS193" i="7" s="1"/>
  <c r="Z196" i="7"/>
  <c r="AS196" i="7" s="1"/>
  <c r="Z198" i="7"/>
  <c r="AS198" i="7" s="1"/>
  <c r="Z201" i="7"/>
  <c r="AS201" i="7" s="1"/>
  <c r="Z203" i="7"/>
  <c r="AS203" i="7" s="1"/>
  <c r="Z205" i="7"/>
  <c r="AS205" i="7" s="1"/>
  <c r="Z208" i="7"/>
  <c r="AS208" i="7" s="1"/>
  <c r="Z210" i="7"/>
  <c r="AS210" i="7" s="1"/>
  <c r="Z212" i="7"/>
  <c r="AS212" i="7" s="1"/>
  <c r="Z215" i="7"/>
  <c r="AS215" i="7" s="1"/>
  <c r="Z217" i="7"/>
  <c r="AS217" i="7" s="1"/>
  <c r="Z219" i="7"/>
  <c r="AS219" i="7" s="1"/>
  <c r="Z221" i="7"/>
  <c r="AS221" i="7" s="1"/>
  <c r="Z224" i="7"/>
  <c r="AS224" i="7" s="1"/>
  <c r="Z226" i="7"/>
  <c r="AS226" i="7" s="1"/>
  <c r="Z228" i="7"/>
  <c r="AS228" i="7" s="1"/>
  <c r="Z231" i="7"/>
  <c r="AS231" i="7" s="1"/>
  <c r="Z234" i="7"/>
  <c r="AS234" i="7" s="1"/>
  <c r="Z236" i="7"/>
  <c r="AS236" i="7" s="1"/>
  <c r="Z239" i="7"/>
  <c r="AS239" i="7" s="1"/>
  <c r="Z242" i="7"/>
  <c r="AS242" i="7" s="1"/>
  <c r="Z244" i="7"/>
  <c r="AS244" i="7" s="1"/>
  <c r="Z247" i="7"/>
  <c r="AS247" i="7" s="1"/>
  <c r="Z250" i="7"/>
  <c r="AS250" i="7" s="1"/>
  <c r="Z253" i="7"/>
  <c r="AS253" i="7" s="1"/>
  <c r="Z255" i="7"/>
  <c r="AS255" i="7" s="1"/>
  <c r="Z258" i="7"/>
  <c r="AS258" i="7" s="1"/>
  <c r="Z261" i="7"/>
  <c r="AS261" i="7" s="1"/>
  <c r="Z264" i="7"/>
  <c r="AS264" i="7" s="1"/>
  <c r="Z267" i="7"/>
  <c r="AS267" i="7" s="1"/>
  <c r="Z270" i="7"/>
  <c r="AS270" i="7" s="1"/>
  <c r="Z272" i="7"/>
  <c r="AS272" i="7" s="1"/>
  <c r="Z111" i="7"/>
  <c r="AS111" i="7" s="1"/>
  <c r="Z113" i="7"/>
  <c r="AS113" i="7" s="1"/>
  <c r="Z116" i="7"/>
  <c r="AS116" i="7" s="1"/>
  <c r="Z118" i="7"/>
  <c r="AS118" i="7" s="1"/>
  <c r="Z121" i="7"/>
  <c r="AS121" i="7" s="1"/>
  <c r="Z123" i="7"/>
  <c r="AS123" i="7" s="1"/>
  <c r="Z126" i="7"/>
  <c r="AS126" i="7" s="1"/>
  <c r="Z129" i="7"/>
  <c r="AS129" i="7" s="1"/>
  <c r="Z132" i="7"/>
  <c r="AS132" i="7" s="1"/>
  <c r="Z135" i="7"/>
  <c r="AS135" i="7" s="1"/>
  <c r="Z138" i="7"/>
  <c r="AS138" i="7" s="1"/>
  <c r="Z140" i="7"/>
  <c r="AS140" i="7" s="1"/>
  <c r="Z142" i="7"/>
  <c r="AS142" i="7" s="1"/>
  <c r="Z145" i="7"/>
  <c r="AS145" i="7" s="1"/>
  <c r="Z147" i="7"/>
  <c r="AS147" i="7" s="1"/>
  <c r="Z150" i="7"/>
  <c r="AS150" i="7" s="1"/>
  <c r="Z152" i="7"/>
  <c r="AS152" i="7" s="1"/>
  <c r="Z154" i="7"/>
  <c r="AS154" i="7" s="1"/>
  <c r="Z157" i="7"/>
  <c r="AS157" i="7" s="1"/>
  <c r="Z7" i="7"/>
  <c r="AS7" i="7" s="1"/>
  <c r="Z10" i="7"/>
  <c r="AS10" i="7" s="1"/>
  <c r="Z12" i="7"/>
  <c r="AS12" i="7" s="1"/>
  <c r="Z15" i="7"/>
  <c r="AS15" i="7" s="1"/>
  <c r="Z18" i="7"/>
  <c r="AS18" i="7" s="1"/>
  <c r="Z21" i="7"/>
  <c r="AS21" i="7" s="1"/>
  <c r="Z24" i="7"/>
  <c r="AS24" i="7" s="1"/>
  <c r="Z27" i="7"/>
  <c r="AS27" i="7" s="1"/>
  <c r="Z30" i="7"/>
  <c r="AS30" i="7" s="1"/>
  <c r="Z32" i="7"/>
  <c r="AS32" i="7" s="1"/>
  <c r="Z35" i="7"/>
  <c r="AS35" i="7" s="1"/>
  <c r="Z38" i="7"/>
  <c r="AS38" i="7" s="1"/>
  <c r="Z41" i="7"/>
  <c r="AS41" i="7" s="1"/>
  <c r="Z44" i="7"/>
  <c r="AS44" i="7" s="1"/>
  <c r="Z47" i="7"/>
  <c r="AS47" i="7" s="1"/>
  <c r="Z49" i="7"/>
  <c r="AS49" i="7" s="1"/>
  <c r="Z52" i="7"/>
  <c r="AS52" i="7" s="1"/>
  <c r="Z55" i="7"/>
  <c r="AS55" i="7" s="1"/>
  <c r="Z57" i="7"/>
  <c r="AS57" i="7" s="1"/>
  <c r="Z60" i="7"/>
  <c r="AS60" i="7" s="1"/>
  <c r="Z63" i="7"/>
  <c r="AS63" i="7" s="1"/>
  <c r="Z66" i="7"/>
  <c r="AS66" i="7" s="1"/>
  <c r="Z69" i="7"/>
  <c r="AS69" i="7" s="1"/>
  <c r="Z71" i="7"/>
  <c r="AS71" i="7" s="1"/>
  <c r="Z74" i="7"/>
  <c r="AS74" i="7" s="1"/>
  <c r="Z76" i="7"/>
  <c r="AS76" i="7" s="1"/>
  <c r="Z79" i="7"/>
  <c r="AS79" i="7" s="1"/>
  <c r="Z81" i="7"/>
  <c r="AS81" i="7" s="1"/>
  <c r="Z84" i="7"/>
  <c r="AS84" i="7" s="1"/>
  <c r="Z86" i="7"/>
  <c r="AS86" i="7" s="1"/>
  <c r="Z89" i="7"/>
  <c r="AS89" i="7" s="1"/>
  <c r="Z91" i="7"/>
  <c r="AS91" i="7" s="1"/>
  <c r="Z94" i="7"/>
  <c r="AS94" i="7" s="1"/>
  <c r="Z97" i="7"/>
  <c r="AS97" i="7" s="1"/>
  <c r="Z99" i="7"/>
  <c r="AS99" i="7" s="1"/>
  <c r="Z102" i="7"/>
  <c r="AS102" i="7" s="1"/>
  <c r="Z104" i="7"/>
  <c r="AS104" i="7" s="1"/>
  <c r="Z107" i="7"/>
  <c r="AS107" i="7" s="1"/>
  <c r="Z109" i="7"/>
  <c r="AS109" i="7" s="1"/>
  <c r="Z6" i="7"/>
  <c r="AS6" i="7" s="1"/>
  <c r="AR219" i="7"/>
  <c r="AB219" i="7"/>
  <c r="AT219" i="7" s="1"/>
  <c r="AC219" i="7"/>
  <c r="AU219" i="7" s="1"/>
  <c r="AR203" i="7"/>
  <c r="AC203" i="7"/>
  <c r="AU203" i="7" s="1"/>
  <c r="AB203" i="7"/>
  <c r="AT203" i="7" s="1"/>
  <c r="AR242" i="7"/>
  <c r="AB242" i="7"/>
  <c r="AT242" i="7" s="1"/>
  <c r="AC242" i="7"/>
  <c r="AU242" i="7" s="1"/>
  <c r="AR186" i="7"/>
  <c r="AC186" i="7"/>
  <c r="AU186" i="7" s="1"/>
  <c r="AB186" i="7"/>
  <c r="AT186" i="7" s="1"/>
  <c r="AR205" i="7"/>
  <c r="AB205" i="7"/>
  <c r="AT205" i="7" s="1"/>
  <c r="AC205" i="7"/>
  <c r="AU205" i="7" s="1"/>
  <c r="AR228" i="7"/>
  <c r="AC228" i="7"/>
  <c r="AU228" i="7" s="1"/>
  <c r="AB228" i="7"/>
  <c r="AT228" i="7" s="1"/>
  <c r="AR244" i="7"/>
  <c r="AC244" i="7"/>
  <c r="AU244" i="7" s="1"/>
  <c r="AB244" i="7"/>
  <c r="AT244" i="7" s="1"/>
  <c r="AR271" i="7"/>
  <c r="AB271" i="7"/>
  <c r="AT271" i="7" s="1"/>
  <c r="AC271" i="7"/>
  <c r="AU271" i="7" s="1"/>
  <c r="AR8" i="7"/>
  <c r="AB8" i="7"/>
  <c r="AT8" i="7" s="1"/>
  <c r="AC8" i="7"/>
  <c r="AU8" i="7" s="1"/>
  <c r="AR11" i="7"/>
  <c r="AB11" i="7"/>
  <c r="AT11" i="7" s="1"/>
  <c r="AC11" i="7"/>
  <c r="AU11" i="7" s="1"/>
  <c r="AR14" i="7"/>
  <c r="AC14" i="7"/>
  <c r="AU14" i="7" s="1"/>
  <c r="AB14" i="7"/>
  <c r="AT14" i="7" s="1"/>
  <c r="AB17" i="7"/>
  <c r="AT17" i="7" s="1"/>
  <c r="AR17" i="7"/>
  <c r="AC17" i="7"/>
  <c r="AU17" i="7" s="1"/>
  <c r="AR20" i="7"/>
  <c r="AB20" i="7"/>
  <c r="AT20" i="7" s="1"/>
  <c r="AC20" i="7"/>
  <c r="AU20" i="7" s="1"/>
  <c r="AR23" i="7"/>
  <c r="AC23" i="7"/>
  <c r="AU23" i="7" s="1"/>
  <c r="AB23" i="7"/>
  <c r="AT23" i="7" s="1"/>
  <c r="AR26" i="7"/>
  <c r="AB26" i="7"/>
  <c r="AT26" i="7" s="1"/>
  <c r="AC26" i="7"/>
  <c r="AU26" i="7" s="1"/>
  <c r="AR28" i="7"/>
  <c r="AB28" i="7"/>
  <c r="AT28" i="7" s="1"/>
  <c r="AC28" i="7"/>
  <c r="AU28" i="7" s="1"/>
  <c r="AR31" i="7"/>
  <c r="AC31" i="7"/>
  <c r="AU31" i="7" s="1"/>
  <c r="AB31" i="7"/>
  <c r="AT31" i="7" s="1"/>
  <c r="AR34" i="7"/>
  <c r="AB34" i="7"/>
  <c r="AT34" i="7" s="1"/>
  <c r="AC34" i="7"/>
  <c r="AU34" i="7" s="1"/>
  <c r="AR37" i="7"/>
  <c r="AB37" i="7"/>
  <c r="AT37" i="7" s="1"/>
  <c r="AC37" i="7"/>
  <c r="AU37" i="7" s="1"/>
  <c r="AR39" i="7"/>
  <c r="AC39" i="7"/>
  <c r="AU39" i="7" s="1"/>
  <c r="AB39" i="7"/>
  <c r="AT39" i="7" s="1"/>
  <c r="AB42" i="7"/>
  <c r="AT42" i="7" s="1"/>
  <c r="AR42" i="7"/>
  <c r="AC42" i="7"/>
  <c r="AU42" i="7" s="1"/>
  <c r="AR45" i="7"/>
  <c r="AB45" i="7"/>
  <c r="AT45" i="7" s="1"/>
  <c r="AC45" i="7"/>
  <c r="AU45" i="7" s="1"/>
  <c r="AR48" i="7"/>
  <c r="AB48" i="7"/>
  <c r="AT48" i="7" s="1"/>
  <c r="AC48" i="7"/>
  <c r="AU48" i="7" s="1"/>
  <c r="AR51" i="7"/>
  <c r="AB51" i="7"/>
  <c r="AT51" i="7" s="1"/>
  <c r="AC51" i="7"/>
  <c r="AU51" i="7" s="1"/>
  <c r="AR54" i="7"/>
  <c r="AB54" i="7"/>
  <c r="AT54" i="7" s="1"/>
  <c r="AC54" i="7"/>
  <c r="AU54" i="7" s="1"/>
  <c r="AR56" i="7"/>
  <c r="AC56" i="7"/>
  <c r="AU56" i="7" s="1"/>
  <c r="AB56" i="7"/>
  <c r="AT56" i="7" s="1"/>
  <c r="AR59" i="7"/>
  <c r="AC59" i="7"/>
  <c r="AU59" i="7" s="1"/>
  <c r="AB59" i="7"/>
  <c r="AT59" i="7" s="1"/>
  <c r="AR62" i="7"/>
  <c r="AB62" i="7"/>
  <c r="AT62" i="7" s="1"/>
  <c r="AC62" i="7"/>
  <c r="AU62" i="7" s="1"/>
  <c r="AC64" i="7"/>
  <c r="AU64" i="7" s="1"/>
  <c r="AR64" i="7"/>
  <c r="AB64" i="7"/>
  <c r="AT64" i="7" s="1"/>
  <c r="AR67" i="7"/>
  <c r="AB67" i="7"/>
  <c r="AT67" i="7" s="1"/>
  <c r="AC67" i="7"/>
  <c r="AU67" i="7" s="1"/>
  <c r="AR70" i="7"/>
  <c r="AB70" i="7"/>
  <c r="AT70" i="7" s="1"/>
  <c r="AC70" i="7"/>
  <c r="AU70" i="7" s="1"/>
  <c r="AR72" i="7"/>
  <c r="AC72" i="7"/>
  <c r="AU72" i="7" s="1"/>
  <c r="AB72" i="7"/>
  <c r="AT72" i="7" s="1"/>
  <c r="AR75" i="7"/>
  <c r="AB75" i="7"/>
  <c r="AT75" i="7" s="1"/>
  <c r="AC75" i="7"/>
  <c r="AU75" i="7" s="1"/>
  <c r="AR77" i="7"/>
  <c r="AB77" i="7"/>
  <c r="AT77" i="7" s="1"/>
  <c r="AC77" i="7"/>
  <c r="AU77" i="7" s="1"/>
  <c r="AC80" i="7"/>
  <c r="AU80" i="7" s="1"/>
  <c r="AB80" i="7"/>
  <c r="AT80" i="7" s="1"/>
  <c r="AR80" i="7"/>
  <c r="AR83" i="7"/>
  <c r="AC83" i="7"/>
  <c r="AU83" i="7" s="1"/>
  <c r="AB83" i="7"/>
  <c r="AT83" i="7" s="1"/>
  <c r="AR85" i="7"/>
  <c r="AB85" i="7"/>
  <c r="AT85" i="7" s="1"/>
  <c r="AC85" i="7"/>
  <c r="AU85" i="7" s="1"/>
  <c r="AR88" i="7"/>
  <c r="AC88" i="7"/>
  <c r="AU88" i="7" s="1"/>
  <c r="AB88" i="7"/>
  <c r="AT88" i="7" s="1"/>
  <c r="AB90" i="7"/>
  <c r="AT90" i="7" s="1"/>
  <c r="AC90" i="7"/>
  <c r="AU90" i="7" s="1"/>
  <c r="AR90" i="7"/>
  <c r="AR93" i="7"/>
  <c r="AB93" i="7"/>
  <c r="AT93" i="7" s="1"/>
  <c r="AC93" i="7"/>
  <c r="AU93" i="7" s="1"/>
  <c r="AR95" i="7"/>
  <c r="AC95" i="7"/>
  <c r="AU95" i="7" s="1"/>
  <c r="AB95" i="7"/>
  <c r="AT95" i="7" s="1"/>
  <c r="AR98" i="7"/>
  <c r="AC98" i="7"/>
  <c r="AU98" i="7" s="1"/>
  <c r="AB98" i="7"/>
  <c r="AT98" i="7" s="1"/>
  <c r="AR100" i="7"/>
  <c r="AB100" i="7"/>
  <c r="AT100" i="7" s="1"/>
  <c r="AC100" i="7"/>
  <c r="AU100" i="7" s="1"/>
  <c r="AR103" i="7"/>
  <c r="AC103" i="7"/>
  <c r="AU103" i="7" s="1"/>
  <c r="AB103" i="7"/>
  <c r="AT103" i="7" s="1"/>
  <c r="AR105" i="7"/>
  <c r="AC105" i="7"/>
  <c r="AU105" i="7" s="1"/>
  <c r="AB105" i="7"/>
  <c r="AT105" i="7" s="1"/>
  <c r="AR108" i="7"/>
  <c r="AB108" i="7"/>
  <c r="AT108" i="7" s="1"/>
  <c r="AC108" i="7"/>
  <c r="AU108" i="7" s="1"/>
  <c r="AR110" i="7"/>
  <c r="AC110" i="7"/>
  <c r="AU110" i="7" s="1"/>
  <c r="AB110" i="7"/>
  <c r="AT110" i="7" s="1"/>
  <c r="AR112" i="7"/>
  <c r="AC112" i="7"/>
  <c r="AU112" i="7" s="1"/>
  <c r="AB112" i="7"/>
  <c r="AT112" i="7" s="1"/>
  <c r="AR115" i="7"/>
  <c r="AB115" i="7"/>
  <c r="AT115" i="7" s="1"/>
  <c r="AC115" i="7"/>
  <c r="AU115" i="7" s="1"/>
  <c r="AR117" i="7"/>
  <c r="AC117" i="7"/>
  <c r="AU117" i="7" s="1"/>
  <c r="AB117" i="7"/>
  <c r="AT117" i="7" s="1"/>
  <c r="AR120" i="7"/>
  <c r="AC120" i="7"/>
  <c r="AU120" i="7" s="1"/>
  <c r="AB120" i="7"/>
  <c r="AT120" i="7" s="1"/>
  <c r="AR122" i="7"/>
  <c r="AB122" i="7"/>
  <c r="AT122" i="7" s="1"/>
  <c r="AC122" i="7"/>
  <c r="AU122" i="7" s="1"/>
  <c r="AR125" i="7"/>
  <c r="AC125" i="7"/>
  <c r="AU125" i="7" s="1"/>
  <c r="AB125" i="7"/>
  <c r="AT125" i="7" s="1"/>
  <c r="AR128" i="7"/>
  <c r="AC128" i="7"/>
  <c r="AU128" i="7" s="1"/>
  <c r="AB128" i="7"/>
  <c r="AT128" i="7" s="1"/>
  <c r="AR131" i="7"/>
  <c r="AB131" i="7"/>
  <c r="AT131" i="7" s="1"/>
  <c r="AC131" i="7"/>
  <c r="AU131" i="7" s="1"/>
  <c r="AR133" i="7"/>
  <c r="AC133" i="7"/>
  <c r="AU133" i="7" s="1"/>
  <c r="AB133" i="7"/>
  <c r="AT133" i="7" s="1"/>
  <c r="AR136" i="7"/>
  <c r="AC136" i="7"/>
  <c r="AU136" i="7" s="1"/>
  <c r="AB136" i="7"/>
  <c r="AT136" i="7" s="1"/>
  <c r="AR139" i="7"/>
  <c r="AB139" i="7"/>
  <c r="AT139" i="7" s="1"/>
  <c r="AC139" i="7"/>
  <c r="AU139" i="7" s="1"/>
  <c r="AR141" i="7"/>
  <c r="AC141" i="7"/>
  <c r="AU141" i="7" s="1"/>
  <c r="AB141" i="7"/>
  <c r="AT141" i="7" s="1"/>
  <c r="AR144" i="7"/>
  <c r="AC144" i="7"/>
  <c r="AU144" i="7" s="1"/>
  <c r="AB144" i="7"/>
  <c r="AT144" i="7" s="1"/>
  <c r="AR146" i="7"/>
  <c r="AB146" i="7"/>
  <c r="AT146" i="7" s="1"/>
  <c r="AC146" i="7"/>
  <c r="AU146" i="7" s="1"/>
  <c r="AR148" i="7"/>
  <c r="AC148" i="7"/>
  <c r="AU148" i="7" s="1"/>
  <c r="AB148" i="7"/>
  <c r="AT148" i="7" s="1"/>
  <c r="AR151" i="7"/>
  <c r="AC151" i="7"/>
  <c r="AU151" i="7" s="1"/>
  <c r="AB151" i="7"/>
  <c r="AT151" i="7" s="1"/>
  <c r="AR153" i="7"/>
  <c r="AB153" i="7"/>
  <c r="AT153" i="7" s="1"/>
  <c r="AC153" i="7"/>
  <c r="AU153" i="7" s="1"/>
  <c r="AR155" i="7"/>
  <c r="AC155" i="7"/>
  <c r="AU155" i="7" s="1"/>
  <c r="AB155" i="7"/>
  <c r="AT155" i="7" s="1"/>
  <c r="AR158" i="7"/>
  <c r="AC158" i="7"/>
  <c r="AU158" i="7" s="1"/>
  <c r="AB158" i="7"/>
  <c r="AT158" i="7" s="1"/>
  <c r="AR160" i="7"/>
  <c r="AB160" i="7"/>
  <c r="AT160" i="7" s="1"/>
  <c r="AC160" i="7"/>
  <c r="AU160" i="7" s="1"/>
  <c r="AR163" i="7"/>
  <c r="AC163" i="7"/>
  <c r="AU163" i="7" s="1"/>
  <c r="AB163" i="7"/>
  <c r="AT163" i="7" s="1"/>
  <c r="AC165" i="7"/>
  <c r="AU165" i="7" s="1"/>
  <c r="AB165" i="7"/>
  <c r="AT165" i="7" s="1"/>
  <c r="AR165" i="7"/>
  <c r="AR167" i="7"/>
  <c r="AB167" i="7"/>
  <c r="AT167" i="7" s="1"/>
  <c r="AC167" i="7"/>
  <c r="AU167" i="7" s="1"/>
  <c r="AR169" i="7"/>
  <c r="AC169" i="7"/>
  <c r="AU169" i="7" s="1"/>
  <c r="AB169" i="7"/>
  <c r="AT169" i="7" s="1"/>
  <c r="AR171" i="7"/>
  <c r="AC171" i="7"/>
  <c r="AU171" i="7" s="1"/>
  <c r="AB171" i="7"/>
  <c r="AT171" i="7" s="1"/>
  <c r="AR174" i="7"/>
  <c r="AB174" i="7"/>
  <c r="AT174" i="7" s="1"/>
  <c r="AC174" i="7"/>
  <c r="AU174" i="7" s="1"/>
  <c r="AR176" i="7"/>
  <c r="AC176" i="7"/>
  <c r="AU176" i="7" s="1"/>
  <c r="AB176" i="7"/>
  <c r="AT176" i="7" s="1"/>
  <c r="AR178" i="7"/>
  <c r="AC178" i="7"/>
  <c r="AU178" i="7" s="1"/>
  <c r="AB178" i="7"/>
  <c r="AT178" i="7" s="1"/>
  <c r="AR180" i="7"/>
  <c r="AB180" i="7"/>
  <c r="AT180" i="7" s="1"/>
  <c r="AC180" i="7"/>
  <c r="AU180" i="7" s="1"/>
  <c r="AR183" i="7"/>
  <c r="AC183" i="7"/>
  <c r="AU183" i="7" s="1"/>
  <c r="AB183" i="7"/>
  <c r="AT183" i="7" s="1"/>
  <c r="AR185" i="7"/>
  <c r="AC185" i="7"/>
  <c r="AU185" i="7" s="1"/>
  <c r="AB185" i="7"/>
  <c r="AT185" i="7" s="1"/>
  <c r="AR187" i="7"/>
  <c r="AB187" i="7"/>
  <c r="AT187" i="7" s="1"/>
  <c r="AC187" i="7"/>
  <c r="AU187" i="7" s="1"/>
  <c r="AR189" i="7"/>
  <c r="AC189" i="7"/>
  <c r="AU189" i="7" s="1"/>
  <c r="AB189" i="7"/>
  <c r="AT189" i="7" s="1"/>
  <c r="AR192" i="7"/>
  <c r="AC192" i="7"/>
  <c r="AU192" i="7" s="1"/>
  <c r="AB192" i="7"/>
  <c r="AT192" i="7" s="1"/>
  <c r="AR194" i="7"/>
  <c r="AB194" i="7"/>
  <c r="AT194" i="7" s="1"/>
  <c r="AC194" i="7"/>
  <c r="AU194" i="7" s="1"/>
  <c r="AR197" i="7"/>
  <c r="AC197" i="7"/>
  <c r="AU197" i="7" s="1"/>
  <c r="AB197" i="7"/>
  <c r="AT197" i="7" s="1"/>
  <c r="AR199" i="7"/>
  <c r="AC199" i="7"/>
  <c r="AU199" i="7" s="1"/>
  <c r="AB199" i="7"/>
  <c r="AT199" i="7" s="1"/>
  <c r="AR202" i="7"/>
  <c r="AB202" i="7"/>
  <c r="AT202" i="7" s="1"/>
  <c r="AC202" i="7"/>
  <c r="AU202" i="7" s="1"/>
  <c r="AR204" i="7"/>
  <c r="AC204" i="7"/>
  <c r="AU204" i="7" s="1"/>
  <c r="AB204" i="7"/>
  <c r="AT204" i="7" s="1"/>
  <c r="AR206" i="7"/>
  <c r="AC206" i="7"/>
  <c r="AU206" i="7" s="1"/>
  <c r="AB206" i="7"/>
  <c r="AT206" i="7" s="1"/>
  <c r="AR209" i="7"/>
  <c r="AB209" i="7"/>
  <c r="AT209" i="7" s="1"/>
  <c r="AC209" i="7"/>
  <c r="AU209" i="7" s="1"/>
  <c r="AR211" i="7"/>
  <c r="AC211" i="7"/>
  <c r="AU211" i="7" s="1"/>
  <c r="AB211" i="7"/>
  <c r="AT211" i="7" s="1"/>
  <c r="AR213" i="7"/>
  <c r="AC213" i="7"/>
  <c r="AU213" i="7" s="1"/>
  <c r="AB213" i="7"/>
  <c r="AT213" i="7" s="1"/>
  <c r="AR216" i="7"/>
  <c r="AB216" i="7"/>
  <c r="AT216" i="7" s="1"/>
  <c r="AC216" i="7"/>
  <c r="AU216" i="7" s="1"/>
  <c r="AR218" i="7"/>
  <c r="AC218" i="7"/>
  <c r="AU218" i="7" s="1"/>
  <c r="AB218" i="7"/>
  <c r="AT218" i="7" s="1"/>
  <c r="AR220" i="7"/>
  <c r="AC220" i="7"/>
  <c r="AU220" i="7" s="1"/>
  <c r="AB220" i="7"/>
  <c r="AT220" i="7" s="1"/>
  <c r="AR223" i="7"/>
  <c r="AB223" i="7"/>
  <c r="AT223" i="7" s="1"/>
  <c r="AC223" i="7"/>
  <c r="AU223" i="7" s="1"/>
  <c r="AR225" i="7"/>
  <c r="AC225" i="7"/>
  <c r="AU225" i="7" s="1"/>
  <c r="AB225" i="7"/>
  <c r="AT225" i="7" s="1"/>
  <c r="AR227" i="7"/>
  <c r="AC227" i="7"/>
  <c r="AU227" i="7" s="1"/>
  <c r="AB227" i="7"/>
  <c r="AT227" i="7" s="1"/>
  <c r="AR230" i="7"/>
  <c r="AB230" i="7"/>
  <c r="AT230" i="7" s="1"/>
  <c r="AC230" i="7"/>
  <c r="AU230" i="7" s="1"/>
  <c r="AR232" i="7"/>
  <c r="AC232" i="7"/>
  <c r="AU232" i="7" s="1"/>
  <c r="AB232" i="7"/>
  <c r="AT232" i="7" s="1"/>
  <c r="AA232" i="7"/>
  <c r="AR235" i="7"/>
  <c r="AC235" i="7"/>
  <c r="AU235" i="7" s="1"/>
  <c r="AB235" i="7"/>
  <c r="AT235" i="7" s="1"/>
  <c r="AA235" i="7"/>
  <c r="AR240" i="7"/>
  <c r="AC240" i="7"/>
  <c r="AU240" i="7" s="1"/>
  <c r="AB240" i="7"/>
  <c r="AT240" i="7" s="1"/>
  <c r="AR243" i="7"/>
  <c r="AC243" i="7"/>
  <c r="AU243" i="7" s="1"/>
  <c r="AB243" i="7"/>
  <c r="AT243" i="7" s="1"/>
  <c r="AR246" i="7"/>
  <c r="AB246" i="7"/>
  <c r="AT246" i="7" s="1"/>
  <c r="AC246" i="7"/>
  <c r="AU246" i="7" s="1"/>
  <c r="AR248" i="7"/>
  <c r="AC248" i="7"/>
  <c r="AU248" i="7" s="1"/>
  <c r="AB248" i="7"/>
  <c r="AT248" i="7" s="1"/>
  <c r="AR251" i="7"/>
  <c r="AC251" i="7"/>
  <c r="AU251" i="7" s="1"/>
  <c r="AB251" i="7"/>
  <c r="AT251" i="7" s="1"/>
  <c r="AR254" i="7"/>
  <c r="AA254" i="7"/>
  <c r="AB254" i="7"/>
  <c r="AT254" i="7" s="1"/>
  <c r="AC254" i="7"/>
  <c r="AU254" i="7" s="1"/>
  <c r="AR257" i="7"/>
  <c r="AC257" i="7"/>
  <c r="AU257" i="7" s="1"/>
  <c r="AB257" i="7"/>
  <c r="AT257" i="7" s="1"/>
  <c r="AA257" i="7"/>
  <c r="AR260" i="7"/>
  <c r="AC260" i="7"/>
  <c r="AU260" i="7" s="1"/>
  <c r="AB260" i="7"/>
  <c r="AT260" i="7" s="1"/>
  <c r="AR263" i="7"/>
  <c r="AB263" i="7"/>
  <c r="AT263" i="7" s="1"/>
  <c r="AC263" i="7"/>
  <c r="AU263" i="7" s="1"/>
  <c r="AR266" i="7"/>
  <c r="AC266" i="7"/>
  <c r="AU266" i="7" s="1"/>
  <c r="AB266" i="7"/>
  <c r="AT266" i="7" s="1"/>
  <c r="AR268" i="7"/>
  <c r="AC268" i="7"/>
  <c r="AU268" i="7" s="1"/>
  <c r="AB268" i="7"/>
  <c r="AT268" i="7" s="1"/>
  <c r="AR201" i="7"/>
  <c r="AC201" i="7"/>
  <c r="AU201" i="7" s="1"/>
  <c r="AB201" i="7"/>
  <c r="AT201" i="7" s="1"/>
  <c r="AR188" i="7"/>
  <c r="AC188" i="7"/>
  <c r="AU188" i="7" s="1"/>
  <c r="AB188" i="7"/>
  <c r="AT188" i="7" s="1"/>
  <c r="AR212" i="7"/>
  <c r="AB212" i="7"/>
  <c r="AT212" i="7" s="1"/>
  <c r="AC212" i="7"/>
  <c r="AU212" i="7" s="1"/>
  <c r="AR231" i="7"/>
  <c r="AC231" i="7"/>
  <c r="AU231" i="7" s="1"/>
  <c r="AB231" i="7"/>
  <c r="AT231" i="7" s="1"/>
  <c r="AR247" i="7"/>
  <c r="AC247" i="7"/>
  <c r="AU247" i="7" s="1"/>
  <c r="AB247" i="7"/>
  <c r="AT247" i="7" s="1"/>
  <c r="AR272" i="7"/>
  <c r="AC272" i="7"/>
  <c r="AU272" i="7" s="1"/>
  <c r="AB272" i="7"/>
  <c r="AT272" i="7" s="1"/>
  <c r="AR261" i="7"/>
  <c r="AC261" i="7"/>
  <c r="AU261" i="7" s="1"/>
  <c r="AB261" i="7"/>
  <c r="AT261" i="7" s="1"/>
  <c r="AR173" i="7"/>
  <c r="AC173" i="7"/>
  <c r="AU173" i="7" s="1"/>
  <c r="AB173" i="7"/>
  <c r="AT173" i="7" s="1"/>
  <c r="AR264" i="7"/>
  <c r="AC264" i="7"/>
  <c r="AU264" i="7" s="1"/>
  <c r="AB264" i="7"/>
  <c r="AT264" i="7" s="1"/>
  <c r="AR190" i="7"/>
  <c r="AB190" i="7"/>
  <c r="AT190" i="7" s="1"/>
  <c r="AC190" i="7"/>
  <c r="AU190" i="7" s="1"/>
  <c r="AR215" i="7"/>
  <c r="AC215" i="7"/>
  <c r="AU215" i="7" s="1"/>
  <c r="AB215" i="7"/>
  <c r="AT215" i="7" s="1"/>
  <c r="AR234" i="7"/>
  <c r="AB234" i="7"/>
  <c r="AT234" i="7" s="1"/>
  <c r="AC234" i="7"/>
  <c r="AU234" i="7" s="1"/>
  <c r="AR255" i="7"/>
  <c r="AC255" i="7"/>
  <c r="AU255" i="7" s="1"/>
  <c r="AB255" i="7"/>
  <c r="AT255" i="7" s="1"/>
  <c r="AR166" i="7"/>
  <c r="AC166" i="7"/>
  <c r="AU166" i="7" s="1"/>
  <c r="AB166" i="7"/>
  <c r="AT166" i="7" s="1"/>
  <c r="AR239" i="7"/>
  <c r="AC239" i="7"/>
  <c r="AU239" i="7" s="1"/>
  <c r="AB239" i="7"/>
  <c r="AT239" i="7" s="1"/>
  <c r="AR226" i="7"/>
  <c r="AB226" i="7"/>
  <c r="AT226" i="7" s="1"/>
  <c r="AC226" i="7"/>
  <c r="AU226" i="7" s="1"/>
  <c r="AC6" i="7"/>
  <c r="AU6" i="7" s="1"/>
  <c r="AB6" i="7"/>
  <c r="AT6" i="7" s="1"/>
  <c r="AR6" i="7"/>
  <c r="AR193" i="7"/>
  <c r="AC193" i="7"/>
  <c r="AU193" i="7" s="1"/>
  <c r="AB193" i="7"/>
  <c r="AT193" i="7" s="1"/>
  <c r="AR217" i="7"/>
  <c r="AC217" i="7"/>
  <c r="AU217" i="7" s="1"/>
  <c r="AB217" i="7"/>
  <c r="AT217" i="7" s="1"/>
  <c r="AR238" i="7"/>
  <c r="AB238" i="7"/>
  <c r="AT238" i="7" s="1"/>
  <c r="AC238" i="7"/>
  <c r="AU238" i="7" s="1"/>
  <c r="AR258" i="7"/>
  <c r="AB258" i="7"/>
  <c r="AT258" i="7" s="1"/>
  <c r="AC258" i="7"/>
  <c r="AU258" i="7" s="1"/>
  <c r="AR7" i="7"/>
  <c r="AB7" i="7"/>
  <c r="AT7" i="7" s="1"/>
  <c r="AC7" i="7"/>
  <c r="AU7" i="7" s="1"/>
  <c r="AR10" i="7"/>
  <c r="AC10" i="7"/>
  <c r="AU10" i="7" s="1"/>
  <c r="AB10" i="7"/>
  <c r="AT10" i="7" s="1"/>
  <c r="AR12" i="7"/>
  <c r="AC12" i="7"/>
  <c r="AU12" i="7" s="1"/>
  <c r="AB12" i="7"/>
  <c r="AT12" i="7" s="1"/>
  <c r="AR15" i="7"/>
  <c r="AB15" i="7"/>
  <c r="AT15" i="7" s="1"/>
  <c r="AC15" i="7"/>
  <c r="AU15" i="7" s="1"/>
  <c r="AR18" i="7"/>
  <c r="AB18" i="7"/>
  <c r="AT18" i="7" s="1"/>
  <c r="AC18" i="7"/>
  <c r="AU18" i="7" s="1"/>
  <c r="AR21" i="7"/>
  <c r="AC21" i="7"/>
  <c r="AU21" i="7" s="1"/>
  <c r="AB21" i="7"/>
  <c r="AT21" i="7" s="1"/>
  <c r="AR24" i="7"/>
  <c r="AB24" i="7"/>
  <c r="AT24" i="7" s="1"/>
  <c r="AC24" i="7"/>
  <c r="AU24" i="7" s="1"/>
  <c r="AC27" i="7"/>
  <c r="AU27" i="7" s="1"/>
  <c r="AB27" i="7"/>
  <c r="AT27" i="7" s="1"/>
  <c r="AR27" i="7"/>
  <c r="AR30" i="7"/>
  <c r="AC30" i="7"/>
  <c r="AU30" i="7" s="1"/>
  <c r="AB30" i="7"/>
  <c r="AT30" i="7" s="1"/>
  <c r="AR32" i="7"/>
  <c r="AB32" i="7"/>
  <c r="AT32" i="7" s="1"/>
  <c r="AC32" i="7"/>
  <c r="AU32" i="7" s="1"/>
  <c r="AR35" i="7"/>
  <c r="AB35" i="7"/>
  <c r="AT35" i="7" s="1"/>
  <c r="AC35" i="7"/>
  <c r="AU35" i="7" s="1"/>
  <c r="AR38" i="7"/>
  <c r="AC38" i="7"/>
  <c r="AU38" i="7" s="1"/>
  <c r="AB38" i="7"/>
  <c r="AT38" i="7" s="1"/>
  <c r="AR41" i="7"/>
  <c r="AB41" i="7"/>
  <c r="AT41" i="7" s="1"/>
  <c r="AC41" i="7"/>
  <c r="AU41" i="7" s="1"/>
  <c r="AR44" i="7"/>
  <c r="AB44" i="7"/>
  <c r="AT44" i="7" s="1"/>
  <c r="AC44" i="7"/>
  <c r="AU44" i="7" s="1"/>
  <c r="AR47" i="7"/>
  <c r="AC47" i="7"/>
  <c r="AU47" i="7" s="1"/>
  <c r="AB47" i="7"/>
  <c r="AT47" i="7" s="1"/>
  <c r="AR49" i="7"/>
  <c r="AB49" i="7"/>
  <c r="AT49" i="7" s="1"/>
  <c r="AC49" i="7"/>
  <c r="AU49" i="7" s="1"/>
  <c r="AR52" i="7"/>
  <c r="AC52" i="7"/>
  <c r="AU52" i="7" s="1"/>
  <c r="AB52" i="7"/>
  <c r="AT52" i="7" s="1"/>
  <c r="AR55" i="7"/>
  <c r="AB55" i="7"/>
  <c r="AT55" i="7" s="1"/>
  <c r="AC55" i="7"/>
  <c r="AU55" i="7" s="1"/>
  <c r="AB57" i="7"/>
  <c r="AT57" i="7" s="1"/>
  <c r="AR57" i="7"/>
  <c r="AC57" i="7"/>
  <c r="AU57" i="7" s="1"/>
  <c r="AR60" i="7"/>
  <c r="AB60" i="7"/>
  <c r="AT60" i="7" s="1"/>
  <c r="AC60" i="7"/>
  <c r="AU60" i="7" s="1"/>
  <c r="AR63" i="7"/>
  <c r="AC63" i="7"/>
  <c r="AU63" i="7" s="1"/>
  <c r="AB63" i="7"/>
  <c r="AT63" i="7" s="1"/>
  <c r="AR66" i="7"/>
  <c r="AB66" i="7"/>
  <c r="AT66" i="7" s="1"/>
  <c r="AC66" i="7"/>
  <c r="AU66" i="7" s="1"/>
  <c r="AR69" i="7"/>
  <c r="AB69" i="7"/>
  <c r="AT69" i="7" s="1"/>
  <c r="AC69" i="7"/>
  <c r="AU69" i="7" s="1"/>
  <c r="AR71" i="7"/>
  <c r="AC71" i="7"/>
  <c r="AU71" i="7" s="1"/>
  <c r="AB71" i="7"/>
  <c r="AT71" i="7" s="1"/>
  <c r="AB74" i="7"/>
  <c r="AT74" i="7" s="1"/>
  <c r="AC74" i="7"/>
  <c r="AU74" i="7" s="1"/>
  <c r="AR74" i="7"/>
  <c r="AR76" i="7"/>
  <c r="AB76" i="7"/>
  <c r="AT76" i="7" s="1"/>
  <c r="AC76" i="7"/>
  <c r="AU76" i="7" s="1"/>
  <c r="AR79" i="7"/>
  <c r="AC79" i="7"/>
  <c r="AU79" i="7" s="1"/>
  <c r="AB79" i="7"/>
  <c r="AT79" i="7" s="1"/>
  <c r="AR81" i="7"/>
  <c r="AB81" i="7"/>
  <c r="AT81" i="7" s="1"/>
  <c r="AC81" i="7"/>
  <c r="AU81" i="7" s="1"/>
  <c r="AR84" i="7"/>
  <c r="AB84" i="7"/>
  <c r="AT84" i="7" s="1"/>
  <c r="AC84" i="7"/>
  <c r="AU84" i="7" s="1"/>
  <c r="AR86" i="7"/>
  <c r="AC86" i="7"/>
  <c r="AU86" i="7" s="1"/>
  <c r="AB86" i="7"/>
  <c r="AT86" i="7" s="1"/>
  <c r="AR89" i="7"/>
  <c r="AB89" i="7"/>
  <c r="AT89" i="7" s="1"/>
  <c r="AC89" i="7"/>
  <c r="AU89" i="7" s="1"/>
  <c r="AR91" i="7"/>
  <c r="AB91" i="7"/>
  <c r="AT91" i="7" s="1"/>
  <c r="AC91" i="7"/>
  <c r="AU91" i="7" s="1"/>
  <c r="AR94" i="7"/>
  <c r="AC94" i="7"/>
  <c r="AU94" i="7" s="1"/>
  <c r="AB94" i="7"/>
  <c r="AT94" i="7" s="1"/>
  <c r="AR97" i="7"/>
  <c r="AB97" i="7"/>
  <c r="AT97" i="7" s="1"/>
  <c r="AC97" i="7"/>
  <c r="AU97" i="7" s="1"/>
  <c r="AR99" i="7"/>
  <c r="AC99" i="7"/>
  <c r="AU99" i="7" s="1"/>
  <c r="AB99" i="7"/>
  <c r="AT99" i="7" s="1"/>
  <c r="AR102" i="7"/>
  <c r="AC102" i="7"/>
  <c r="AU102" i="7" s="1"/>
  <c r="AB102" i="7"/>
  <c r="AT102" i="7" s="1"/>
  <c r="AR104" i="7"/>
  <c r="AB104" i="7"/>
  <c r="AT104" i="7" s="1"/>
  <c r="AC104" i="7"/>
  <c r="AU104" i="7" s="1"/>
  <c r="AR107" i="7"/>
  <c r="AC107" i="7"/>
  <c r="AU107" i="7" s="1"/>
  <c r="AB107" i="7"/>
  <c r="AT107" i="7" s="1"/>
  <c r="AR109" i="7"/>
  <c r="AC109" i="7"/>
  <c r="AU109" i="7" s="1"/>
  <c r="AB109" i="7"/>
  <c r="AT109" i="7" s="1"/>
  <c r="AB111" i="7"/>
  <c r="AT111" i="7" s="1"/>
  <c r="AC111" i="7"/>
  <c r="AU111" i="7" s="1"/>
  <c r="AR111" i="7"/>
  <c r="AR113" i="7"/>
  <c r="AC113" i="7"/>
  <c r="AU113" i="7" s="1"/>
  <c r="AA113" i="7"/>
  <c r="AB113" i="7"/>
  <c r="AT113" i="7" s="1"/>
  <c r="AR116" i="7"/>
  <c r="AC116" i="7"/>
  <c r="AU116" i="7" s="1"/>
  <c r="AB116" i="7"/>
  <c r="AT116" i="7" s="1"/>
  <c r="AB118" i="7"/>
  <c r="AT118" i="7" s="1"/>
  <c r="AC118" i="7"/>
  <c r="AU118" i="7" s="1"/>
  <c r="AR118" i="7"/>
  <c r="AR121" i="7"/>
  <c r="AC121" i="7"/>
  <c r="AU121" i="7" s="1"/>
  <c r="AB121" i="7"/>
  <c r="AT121" i="7" s="1"/>
  <c r="AR123" i="7"/>
  <c r="AC123" i="7"/>
  <c r="AU123" i="7" s="1"/>
  <c r="AB123" i="7"/>
  <c r="AT123" i="7" s="1"/>
  <c r="AR126" i="7"/>
  <c r="AB126" i="7"/>
  <c r="AT126" i="7" s="1"/>
  <c r="AC126" i="7"/>
  <c r="AU126" i="7" s="1"/>
  <c r="AR129" i="7"/>
  <c r="AC129" i="7"/>
  <c r="AU129" i="7" s="1"/>
  <c r="AB129" i="7"/>
  <c r="AT129" i="7" s="1"/>
  <c r="AA129" i="7"/>
  <c r="AR132" i="7"/>
  <c r="AC132" i="7"/>
  <c r="AU132" i="7" s="1"/>
  <c r="AB132" i="7"/>
  <c r="AT132" i="7" s="1"/>
  <c r="AR135" i="7"/>
  <c r="AB135" i="7"/>
  <c r="AT135" i="7" s="1"/>
  <c r="AC135" i="7"/>
  <c r="AU135" i="7" s="1"/>
  <c r="AR138" i="7"/>
  <c r="AC138" i="7"/>
  <c r="AU138" i="7" s="1"/>
  <c r="AB138" i="7"/>
  <c r="AT138" i="7" s="1"/>
  <c r="AR140" i="7"/>
  <c r="AC140" i="7"/>
  <c r="AU140" i="7" s="1"/>
  <c r="AB140" i="7"/>
  <c r="AT140" i="7" s="1"/>
  <c r="AR142" i="7"/>
  <c r="AB142" i="7"/>
  <c r="AT142" i="7" s="1"/>
  <c r="AC142" i="7"/>
  <c r="AU142" i="7" s="1"/>
  <c r="AR145" i="7"/>
  <c r="AC145" i="7"/>
  <c r="AU145" i="7" s="1"/>
  <c r="AB145" i="7"/>
  <c r="AT145" i="7" s="1"/>
  <c r="AR147" i="7"/>
  <c r="AC147" i="7"/>
  <c r="AU147" i="7" s="1"/>
  <c r="AB147" i="7"/>
  <c r="AT147" i="7" s="1"/>
  <c r="AR150" i="7"/>
  <c r="AB150" i="7"/>
  <c r="AT150" i="7" s="1"/>
  <c r="AC150" i="7"/>
  <c r="AU150" i="7" s="1"/>
  <c r="AR152" i="7"/>
  <c r="AC152" i="7"/>
  <c r="AU152" i="7" s="1"/>
  <c r="AB152" i="7"/>
  <c r="AT152" i="7" s="1"/>
  <c r="AR154" i="7"/>
  <c r="AC154" i="7"/>
  <c r="AU154" i="7" s="1"/>
  <c r="AB154" i="7"/>
  <c r="AT154" i="7" s="1"/>
  <c r="AR157" i="7"/>
  <c r="AB157" i="7"/>
  <c r="AT157" i="7" s="1"/>
  <c r="AC157" i="7"/>
  <c r="AU157" i="7" s="1"/>
  <c r="AR159" i="7"/>
  <c r="AC159" i="7"/>
  <c r="AU159" i="7" s="1"/>
  <c r="AA159" i="7"/>
  <c r="AB159" i="7"/>
  <c r="AT159" i="7" s="1"/>
  <c r="AR162" i="7"/>
  <c r="AC162" i="7"/>
  <c r="AU162" i="7" s="1"/>
  <c r="AB162" i="7"/>
  <c r="AT162" i="7" s="1"/>
  <c r="AR164" i="7"/>
  <c r="AB164" i="7"/>
  <c r="AT164" i="7" s="1"/>
  <c r="AC164" i="7"/>
  <c r="AU164" i="7" s="1"/>
  <c r="AR168" i="7"/>
  <c r="AC168" i="7"/>
  <c r="AU168" i="7" s="1"/>
  <c r="AB168" i="7"/>
  <c r="AT168" i="7" s="1"/>
  <c r="AR170" i="7"/>
  <c r="AB170" i="7"/>
  <c r="AT170" i="7" s="1"/>
  <c r="AC170" i="7"/>
  <c r="AU170" i="7" s="1"/>
  <c r="AR175" i="7"/>
  <c r="AC175" i="7"/>
  <c r="AU175" i="7" s="1"/>
  <c r="AB175" i="7"/>
  <c r="AT175" i="7" s="1"/>
  <c r="AR177" i="7"/>
  <c r="AB177" i="7"/>
  <c r="AT177" i="7" s="1"/>
  <c r="AC177" i="7"/>
  <c r="AU177" i="7" s="1"/>
  <c r="AR179" i="7"/>
  <c r="AC179" i="7"/>
  <c r="AU179" i="7" s="1"/>
  <c r="AB179" i="7"/>
  <c r="AT179" i="7" s="1"/>
  <c r="AR181" i="7"/>
  <c r="AC181" i="7"/>
  <c r="AU181" i="7" s="1"/>
  <c r="AB181" i="7"/>
  <c r="AT181" i="7" s="1"/>
  <c r="AR184" i="7"/>
  <c r="AB184" i="7"/>
  <c r="AT184" i="7" s="1"/>
  <c r="AC184" i="7"/>
  <c r="AU184" i="7" s="1"/>
  <c r="AR196" i="7"/>
  <c r="AC196" i="7"/>
  <c r="AU196" i="7" s="1"/>
  <c r="AB196" i="7"/>
  <c r="AT196" i="7" s="1"/>
  <c r="AR198" i="7"/>
  <c r="AB198" i="7"/>
  <c r="AT198" i="7" s="1"/>
  <c r="AC198" i="7"/>
  <c r="AU198" i="7" s="1"/>
  <c r="AR208" i="7"/>
  <c r="AC208" i="7"/>
  <c r="AU208" i="7" s="1"/>
  <c r="AB208" i="7"/>
  <c r="AT208" i="7" s="1"/>
  <c r="AR210" i="7"/>
  <c r="AC210" i="7"/>
  <c r="AU210" i="7" s="1"/>
  <c r="AB210" i="7"/>
  <c r="AT210" i="7" s="1"/>
  <c r="AR221" i="7"/>
  <c r="AC221" i="7"/>
  <c r="AU221" i="7" s="1"/>
  <c r="AB221" i="7"/>
  <c r="AT221" i="7" s="1"/>
  <c r="AR224" i="7"/>
  <c r="AC224" i="7"/>
  <c r="AU224" i="7" s="1"/>
  <c r="AB224" i="7"/>
  <c r="AT224" i="7" s="1"/>
  <c r="AR236" i="7"/>
  <c r="AC236" i="7"/>
  <c r="AU236" i="7" s="1"/>
  <c r="AB236" i="7"/>
  <c r="AT236" i="7" s="1"/>
  <c r="AR250" i="7"/>
  <c r="AB250" i="7"/>
  <c r="AT250" i="7" s="1"/>
  <c r="AC250" i="7"/>
  <c r="AU250" i="7" s="1"/>
  <c r="AR253" i="7"/>
  <c r="AC253" i="7"/>
  <c r="AU253" i="7" s="1"/>
  <c r="AB253" i="7"/>
  <c r="AT253" i="7" s="1"/>
  <c r="AR267" i="7"/>
  <c r="AB267" i="7"/>
  <c r="AT267" i="7" s="1"/>
  <c r="AC267" i="7"/>
  <c r="AU267" i="7" s="1"/>
  <c r="AR270" i="7"/>
  <c r="AC270" i="7"/>
  <c r="AU270" i="7" s="1"/>
  <c r="AB270" i="7"/>
  <c r="AT270" i="7" s="1"/>
  <c r="Y281" i="7"/>
  <c r="S267" i="8"/>
  <c r="W267" i="8" s="1"/>
  <c r="S264" i="8"/>
  <c r="W264" i="8" s="1"/>
  <c r="S258" i="8"/>
  <c r="W258" i="8" s="1"/>
  <c r="S254" i="8"/>
  <c r="S255" i="8"/>
  <c r="W255" i="8" s="1"/>
  <c r="R274" i="8"/>
  <c r="Q274" i="8"/>
  <c r="P274" i="8"/>
  <c r="N274" i="8"/>
  <c r="M274" i="8"/>
  <c r="L274" i="8"/>
  <c r="K274" i="8"/>
  <c r="J274" i="8"/>
  <c r="I274" i="8"/>
  <c r="R270" i="8"/>
  <c r="Q270" i="8"/>
  <c r="P270" i="8"/>
  <c r="N270" i="8"/>
  <c r="M270" i="8"/>
  <c r="L270" i="8"/>
  <c r="K270" i="8"/>
  <c r="J270" i="8"/>
  <c r="I270" i="8"/>
  <c r="R266" i="8"/>
  <c r="Q266" i="8"/>
  <c r="P266" i="8"/>
  <c r="N266" i="8"/>
  <c r="M266" i="8"/>
  <c r="L266" i="8"/>
  <c r="K266" i="8"/>
  <c r="J266" i="8"/>
  <c r="I266" i="8"/>
  <c r="R263" i="8"/>
  <c r="Q263" i="8"/>
  <c r="P263" i="8"/>
  <c r="N263" i="8"/>
  <c r="M263" i="8"/>
  <c r="L263" i="8"/>
  <c r="K263" i="8"/>
  <c r="J263" i="8"/>
  <c r="I263" i="8"/>
  <c r="R260" i="8"/>
  <c r="Q260" i="8"/>
  <c r="P260" i="8"/>
  <c r="N260" i="8"/>
  <c r="M260" i="8"/>
  <c r="L260" i="8"/>
  <c r="K260" i="8"/>
  <c r="J260" i="8"/>
  <c r="I260" i="8"/>
  <c r="R257" i="8"/>
  <c r="Q257" i="8"/>
  <c r="P257" i="8"/>
  <c r="N257" i="8"/>
  <c r="M257" i="8"/>
  <c r="L257" i="8"/>
  <c r="K257" i="8"/>
  <c r="J257" i="8"/>
  <c r="I257" i="8"/>
  <c r="R253" i="8"/>
  <c r="Q253" i="8"/>
  <c r="P253" i="8"/>
  <c r="N253" i="8"/>
  <c r="M253" i="8"/>
  <c r="L253" i="8"/>
  <c r="K253" i="8"/>
  <c r="J253" i="8"/>
  <c r="I253" i="8"/>
  <c r="R250" i="8"/>
  <c r="Q250" i="8"/>
  <c r="P250" i="8"/>
  <c r="N250" i="8"/>
  <c r="M250" i="8"/>
  <c r="L250" i="8"/>
  <c r="K250" i="8"/>
  <c r="J250" i="8"/>
  <c r="I250" i="8"/>
  <c r="I246" i="8"/>
  <c r="J246" i="8"/>
  <c r="K246" i="8"/>
  <c r="L246" i="8"/>
  <c r="M246" i="8"/>
  <c r="N246" i="8"/>
  <c r="P246" i="8"/>
  <c r="Q246" i="8"/>
  <c r="R246" i="8"/>
  <c r="I242" i="8"/>
  <c r="J242" i="8"/>
  <c r="K242" i="8"/>
  <c r="L242" i="8"/>
  <c r="M242" i="8"/>
  <c r="N242" i="8"/>
  <c r="P242" i="8"/>
  <c r="Q242" i="8"/>
  <c r="R242" i="8"/>
  <c r="I238" i="8"/>
  <c r="J238" i="8"/>
  <c r="K238" i="8"/>
  <c r="L238" i="8"/>
  <c r="M238" i="8"/>
  <c r="N238" i="8"/>
  <c r="P238" i="8"/>
  <c r="Q238" i="8"/>
  <c r="R238" i="8"/>
  <c r="I234" i="8"/>
  <c r="J234" i="8"/>
  <c r="K234" i="8"/>
  <c r="L234" i="8"/>
  <c r="M234" i="8"/>
  <c r="N234" i="8"/>
  <c r="P234" i="8"/>
  <c r="Q234" i="8"/>
  <c r="R234" i="8"/>
  <c r="I230" i="8"/>
  <c r="J230" i="8"/>
  <c r="K230" i="8"/>
  <c r="L230" i="8"/>
  <c r="M230" i="8"/>
  <c r="N230" i="8"/>
  <c r="P230" i="8"/>
  <c r="Q230" i="8"/>
  <c r="R230" i="8"/>
  <c r="I223" i="8"/>
  <c r="J223" i="8"/>
  <c r="K223" i="8"/>
  <c r="L223" i="8"/>
  <c r="M223" i="8"/>
  <c r="N223" i="8"/>
  <c r="P223" i="8"/>
  <c r="Q223" i="8"/>
  <c r="R223" i="8"/>
  <c r="I215" i="8"/>
  <c r="J215" i="8"/>
  <c r="K215" i="8"/>
  <c r="L215" i="8"/>
  <c r="M215" i="8"/>
  <c r="N215" i="8"/>
  <c r="P215" i="8"/>
  <c r="Q215" i="8"/>
  <c r="R215" i="8"/>
  <c r="I208" i="8"/>
  <c r="J208" i="8"/>
  <c r="K208" i="8"/>
  <c r="L208" i="8"/>
  <c r="M208" i="8"/>
  <c r="N208" i="8"/>
  <c r="P208" i="8"/>
  <c r="Q208" i="8"/>
  <c r="R208" i="8"/>
  <c r="I201" i="8"/>
  <c r="J201" i="8"/>
  <c r="K201" i="8"/>
  <c r="L201" i="8"/>
  <c r="M201" i="8"/>
  <c r="N201" i="8"/>
  <c r="P201" i="8"/>
  <c r="Q201" i="8"/>
  <c r="R201" i="8"/>
  <c r="I196" i="8"/>
  <c r="J196" i="8"/>
  <c r="K196" i="8"/>
  <c r="L196" i="8"/>
  <c r="M196" i="8"/>
  <c r="N196" i="8"/>
  <c r="P196" i="8"/>
  <c r="Q196" i="8"/>
  <c r="R196" i="8"/>
  <c r="I192" i="8"/>
  <c r="J192" i="8"/>
  <c r="K192" i="8"/>
  <c r="L192" i="8"/>
  <c r="M192" i="8"/>
  <c r="N192" i="8"/>
  <c r="P192" i="8"/>
  <c r="Q192" i="8"/>
  <c r="R192" i="8"/>
  <c r="I183" i="8"/>
  <c r="J183" i="8"/>
  <c r="K183" i="8"/>
  <c r="L183" i="8"/>
  <c r="M183" i="8"/>
  <c r="N183" i="8"/>
  <c r="P183" i="8"/>
  <c r="Q183" i="8"/>
  <c r="R183" i="8"/>
  <c r="I172" i="8"/>
  <c r="J172" i="8"/>
  <c r="K172" i="8"/>
  <c r="L172" i="8"/>
  <c r="M172" i="8"/>
  <c r="N172" i="8"/>
  <c r="P172" i="8"/>
  <c r="Q172" i="8"/>
  <c r="R172" i="8"/>
  <c r="I161" i="8"/>
  <c r="J161" i="8"/>
  <c r="K161" i="8"/>
  <c r="L161" i="8"/>
  <c r="M161" i="8"/>
  <c r="N161" i="8"/>
  <c r="P161" i="8"/>
  <c r="Q161" i="8"/>
  <c r="R161" i="8"/>
  <c r="I156" i="8"/>
  <c r="J156" i="8"/>
  <c r="K156" i="8"/>
  <c r="L156" i="8"/>
  <c r="M156" i="8"/>
  <c r="N156" i="8"/>
  <c r="P156" i="8"/>
  <c r="Q156" i="8"/>
  <c r="R156" i="8"/>
  <c r="T273" i="8"/>
  <c r="X273" i="8" s="1"/>
  <c r="S273" i="8"/>
  <c r="W273" i="8" s="1"/>
  <c r="T272" i="8"/>
  <c r="X272" i="8" s="1"/>
  <c r="S272" i="8"/>
  <c r="W272" i="8" s="1"/>
  <c r="T271" i="8"/>
  <c r="X271" i="8" s="1"/>
  <c r="S271" i="8"/>
  <c r="W271" i="8" s="1"/>
  <c r="T269" i="8"/>
  <c r="X269" i="8" s="1"/>
  <c r="S269" i="8"/>
  <c r="W269" i="8" s="1"/>
  <c r="T268" i="8"/>
  <c r="X268" i="8" s="1"/>
  <c r="S268" i="8"/>
  <c r="W268" i="8" s="1"/>
  <c r="T267" i="8"/>
  <c r="X267" i="8" s="1"/>
  <c r="T265" i="8"/>
  <c r="X265" i="8" s="1"/>
  <c r="S265" i="8"/>
  <c r="W265" i="8" s="1"/>
  <c r="T264" i="8"/>
  <c r="X264" i="8" s="1"/>
  <c r="T262" i="8"/>
  <c r="X262" i="8" s="1"/>
  <c r="S262" i="8"/>
  <c r="W262" i="8" s="1"/>
  <c r="T261" i="8"/>
  <c r="X261" i="8" s="1"/>
  <c r="S261" i="8"/>
  <c r="W261" i="8" s="1"/>
  <c r="T259" i="8"/>
  <c r="X259" i="8" s="1"/>
  <c r="S259" i="8"/>
  <c r="W259" i="8" s="1"/>
  <c r="T258" i="8"/>
  <c r="X258" i="8" s="1"/>
  <c r="T256" i="8"/>
  <c r="X256" i="8" s="1"/>
  <c r="S256" i="8"/>
  <c r="W256" i="8" s="1"/>
  <c r="T255" i="8"/>
  <c r="X255" i="8" s="1"/>
  <c r="T254" i="8"/>
  <c r="X254" i="8" s="1"/>
  <c r="T252" i="8"/>
  <c r="X252" i="8" s="1"/>
  <c r="S252" i="8"/>
  <c r="W252" i="8" s="1"/>
  <c r="T251" i="8"/>
  <c r="X251" i="8" s="1"/>
  <c r="S251" i="8"/>
  <c r="T249" i="8"/>
  <c r="X249" i="8" s="1"/>
  <c r="S249" i="8"/>
  <c r="W249" i="8" s="1"/>
  <c r="T248" i="8"/>
  <c r="X248" i="8" s="1"/>
  <c r="S248" i="8"/>
  <c r="W248" i="8" s="1"/>
  <c r="T247" i="8"/>
  <c r="X247" i="8" s="1"/>
  <c r="S247" i="8"/>
  <c r="W247" i="8" s="1"/>
  <c r="T245" i="8"/>
  <c r="X245" i="8" s="1"/>
  <c r="S245" i="8"/>
  <c r="W245" i="8" s="1"/>
  <c r="T244" i="8"/>
  <c r="X244" i="8" s="1"/>
  <c r="S244" i="8"/>
  <c r="W244" i="8" s="1"/>
  <c r="T243" i="8"/>
  <c r="X243" i="8" s="1"/>
  <c r="S243" i="8"/>
  <c r="T241" i="8"/>
  <c r="X241" i="8" s="1"/>
  <c r="S241" i="8"/>
  <c r="W241" i="8" s="1"/>
  <c r="T240" i="8"/>
  <c r="X240" i="8" s="1"/>
  <c r="S240" i="8"/>
  <c r="W240" i="8" s="1"/>
  <c r="T239" i="8"/>
  <c r="X239" i="8" s="1"/>
  <c r="S239" i="8"/>
  <c r="W239" i="8" s="1"/>
  <c r="T237" i="8"/>
  <c r="X237" i="8" s="1"/>
  <c r="S237" i="8"/>
  <c r="W237" i="8" s="1"/>
  <c r="T236" i="8"/>
  <c r="X236" i="8" s="1"/>
  <c r="S236" i="8"/>
  <c r="W236" i="8" s="1"/>
  <c r="T235" i="8"/>
  <c r="X235" i="8" s="1"/>
  <c r="S235" i="8"/>
  <c r="T233" i="8"/>
  <c r="X233" i="8" s="1"/>
  <c r="S233" i="8"/>
  <c r="W233" i="8" s="1"/>
  <c r="T232" i="8"/>
  <c r="X232" i="8" s="1"/>
  <c r="S232" i="8"/>
  <c r="W232" i="8" s="1"/>
  <c r="T231" i="8"/>
  <c r="X231" i="8" s="1"/>
  <c r="S231" i="8"/>
  <c r="W231" i="8" s="1"/>
  <c r="T229" i="8"/>
  <c r="X229" i="8" s="1"/>
  <c r="S229" i="8"/>
  <c r="W229" i="8" s="1"/>
  <c r="T228" i="8"/>
  <c r="X228" i="8" s="1"/>
  <c r="S228" i="8"/>
  <c r="W228" i="8" s="1"/>
  <c r="T227" i="8"/>
  <c r="X227" i="8" s="1"/>
  <c r="S227" i="8"/>
  <c r="W227" i="8" s="1"/>
  <c r="T226" i="8"/>
  <c r="X226" i="8" s="1"/>
  <c r="S226" i="8"/>
  <c r="W226" i="8" s="1"/>
  <c r="T225" i="8"/>
  <c r="X225" i="8" s="1"/>
  <c r="S225" i="8"/>
  <c r="W225" i="8" s="1"/>
  <c r="T224" i="8"/>
  <c r="X224" i="8" s="1"/>
  <c r="S224" i="8"/>
  <c r="W224" i="8" s="1"/>
  <c r="T222" i="8"/>
  <c r="X222" i="8" s="1"/>
  <c r="S222" i="8"/>
  <c r="W222" i="8" s="1"/>
  <c r="T221" i="8"/>
  <c r="X221" i="8" s="1"/>
  <c r="S221" i="8"/>
  <c r="W221" i="8" s="1"/>
  <c r="T220" i="8"/>
  <c r="X220" i="8" s="1"/>
  <c r="S220" i="8"/>
  <c r="W220" i="8" s="1"/>
  <c r="T219" i="8"/>
  <c r="X219" i="8" s="1"/>
  <c r="S219" i="8"/>
  <c r="W219" i="8" s="1"/>
  <c r="T218" i="8"/>
  <c r="X218" i="8" s="1"/>
  <c r="S218" i="8"/>
  <c r="W218" i="8" s="1"/>
  <c r="T217" i="8"/>
  <c r="X217" i="8" s="1"/>
  <c r="S217" i="8"/>
  <c r="W217" i="8" s="1"/>
  <c r="T216" i="8"/>
  <c r="X216" i="8" s="1"/>
  <c r="S216" i="8"/>
  <c r="T214" i="8"/>
  <c r="X214" i="8" s="1"/>
  <c r="S214" i="8"/>
  <c r="W214" i="8" s="1"/>
  <c r="T213" i="8"/>
  <c r="X213" i="8" s="1"/>
  <c r="S213" i="8"/>
  <c r="W213" i="8" s="1"/>
  <c r="T212" i="8"/>
  <c r="X212" i="8" s="1"/>
  <c r="S212" i="8"/>
  <c r="W212" i="8" s="1"/>
  <c r="T211" i="8"/>
  <c r="X211" i="8" s="1"/>
  <c r="S211" i="8"/>
  <c r="W211" i="8" s="1"/>
  <c r="T210" i="8"/>
  <c r="X210" i="8" s="1"/>
  <c r="S210" i="8"/>
  <c r="W210" i="8" s="1"/>
  <c r="T209" i="8"/>
  <c r="X209" i="8" s="1"/>
  <c r="S209" i="8"/>
  <c r="T207" i="8"/>
  <c r="X207" i="8" s="1"/>
  <c r="S207" i="8"/>
  <c r="W207" i="8" s="1"/>
  <c r="T206" i="8"/>
  <c r="X206" i="8" s="1"/>
  <c r="S206" i="8"/>
  <c r="W206" i="8" s="1"/>
  <c r="T205" i="8"/>
  <c r="X205" i="8" s="1"/>
  <c r="S205" i="8"/>
  <c r="W205" i="8" s="1"/>
  <c r="T204" i="8"/>
  <c r="X204" i="8" s="1"/>
  <c r="S204" i="8"/>
  <c r="W204" i="8" s="1"/>
  <c r="T203" i="8"/>
  <c r="X203" i="8" s="1"/>
  <c r="S203" i="8"/>
  <c r="W203" i="8" s="1"/>
  <c r="T202" i="8"/>
  <c r="X202" i="8" s="1"/>
  <c r="S202" i="8"/>
  <c r="W202" i="8" s="1"/>
  <c r="T200" i="8"/>
  <c r="X200" i="8" s="1"/>
  <c r="S200" i="8"/>
  <c r="W200" i="8" s="1"/>
  <c r="T199" i="8"/>
  <c r="X199" i="8" s="1"/>
  <c r="S199" i="8"/>
  <c r="W199" i="8" s="1"/>
  <c r="T198" i="8"/>
  <c r="X198" i="8" s="1"/>
  <c r="S198" i="8"/>
  <c r="W198" i="8" s="1"/>
  <c r="T197" i="8"/>
  <c r="X197" i="8" s="1"/>
  <c r="S197" i="8"/>
  <c r="W197" i="8" s="1"/>
  <c r="T195" i="8"/>
  <c r="X195" i="8" s="1"/>
  <c r="S195" i="8"/>
  <c r="W195" i="8" s="1"/>
  <c r="T194" i="8"/>
  <c r="X194" i="8" s="1"/>
  <c r="S194" i="8"/>
  <c r="W194" i="8" s="1"/>
  <c r="T193" i="8"/>
  <c r="X193" i="8" s="1"/>
  <c r="S193" i="8"/>
  <c r="W193" i="8" s="1"/>
  <c r="T191" i="8"/>
  <c r="X191" i="8" s="1"/>
  <c r="S191" i="8"/>
  <c r="W191" i="8" s="1"/>
  <c r="T190" i="8"/>
  <c r="X190" i="8" s="1"/>
  <c r="S190" i="8"/>
  <c r="W190" i="8" s="1"/>
  <c r="T189" i="8"/>
  <c r="X189" i="8" s="1"/>
  <c r="S189" i="8"/>
  <c r="W189" i="8" s="1"/>
  <c r="T188" i="8"/>
  <c r="X188" i="8" s="1"/>
  <c r="S188" i="8"/>
  <c r="W188" i="8" s="1"/>
  <c r="T187" i="8"/>
  <c r="X187" i="8" s="1"/>
  <c r="S187" i="8"/>
  <c r="W187" i="8" s="1"/>
  <c r="T186" i="8"/>
  <c r="X186" i="8" s="1"/>
  <c r="S186" i="8"/>
  <c r="W186" i="8" s="1"/>
  <c r="T185" i="8"/>
  <c r="X185" i="8" s="1"/>
  <c r="S185" i="8"/>
  <c r="W185" i="8" s="1"/>
  <c r="T184" i="8"/>
  <c r="X184" i="8" s="1"/>
  <c r="S184" i="8"/>
  <c r="W184" i="8" s="1"/>
  <c r="T182" i="8"/>
  <c r="X182" i="8" s="1"/>
  <c r="S182" i="8"/>
  <c r="W182" i="8" s="1"/>
  <c r="T181" i="8"/>
  <c r="X181" i="8" s="1"/>
  <c r="S181" i="8"/>
  <c r="W181" i="8" s="1"/>
  <c r="T179" i="8"/>
  <c r="X179" i="8" s="1"/>
  <c r="S179" i="8"/>
  <c r="W179" i="8" s="1"/>
  <c r="T178" i="8"/>
  <c r="X178" i="8" s="1"/>
  <c r="S178" i="8"/>
  <c r="W178" i="8" s="1"/>
  <c r="T177" i="8"/>
  <c r="X177" i="8" s="1"/>
  <c r="S177" i="8"/>
  <c r="W177" i="8" s="1"/>
  <c r="T176" i="8"/>
  <c r="X176" i="8" s="1"/>
  <c r="S176" i="8"/>
  <c r="W176" i="8" s="1"/>
  <c r="T175" i="8"/>
  <c r="X175" i="8" s="1"/>
  <c r="S175" i="8"/>
  <c r="W175" i="8" s="1"/>
  <c r="T174" i="8"/>
  <c r="X174" i="8" s="1"/>
  <c r="S174" i="8"/>
  <c r="W174" i="8" s="1"/>
  <c r="T173" i="8"/>
  <c r="X173" i="8" s="1"/>
  <c r="S173" i="8"/>
  <c r="T171" i="8"/>
  <c r="X171" i="8" s="1"/>
  <c r="S171" i="8"/>
  <c r="W171" i="8" s="1"/>
  <c r="T170" i="8"/>
  <c r="X170" i="8" s="1"/>
  <c r="S170" i="8"/>
  <c r="W170" i="8" s="1"/>
  <c r="T169" i="8"/>
  <c r="X169" i="8" s="1"/>
  <c r="S169" i="8"/>
  <c r="W169" i="8" s="1"/>
  <c r="T168" i="8"/>
  <c r="X168" i="8" s="1"/>
  <c r="S168" i="8"/>
  <c r="W168" i="8" s="1"/>
  <c r="T167" i="8"/>
  <c r="X167" i="8" s="1"/>
  <c r="S167" i="8"/>
  <c r="W167" i="8" s="1"/>
  <c r="T166" i="8"/>
  <c r="X166" i="8" s="1"/>
  <c r="S166" i="8"/>
  <c r="W166" i="8" s="1"/>
  <c r="T165" i="8"/>
  <c r="X165" i="8" s="1"/>
  <c r="S165" i="8"/>
  <c r="W165" i="8" s="1"/>
  <c r="T164" i="8"/>
  <c r="X164" i="8" s="1"/>
  <c r="S164" i="8"/>
  <c r="W164" i="8" s="1"/>
  <c r="T163" i="8"/>
  <c r="X163" i="8" s="1"/>
  <c r="S163" i="8"/>
  <c r="W163" i="8" s="1"/>
  <c r="T162" i="8"/>
  <c r="X162" i="8" s="1"/>
  <c r="S162" i="8"/>
  <c r="W162" i="8" s="1"/>
  <c r="T160" i="8"/>
  <c r="X160" i="8" s="1"/>
  <c r="S160" i="8"/>
  <c r="W160" i="8" s="1"/>
  <c r="T159" i="8"/>
  <c r="X159" i="8" s="1"/>
  <c r="S159" i="8"/>
  <c r="W159" i="8" s="1"/>
  <c r="T158" i="8"/>
  <c r="X158" i="8" s="1"/>
  <c r="S158" i="8"/>
  <c r="W158" i="8" s="1"/>
  <c r="T157" i="8"/>
  <c r="X157" i="8" s="1"/>
  <c r="S157" i="8"/>
  <c r="W157" i="8" s="1"/>
  <c r="T155" i="8"/>
  <c r="X155" i="8" s="1"/>
  <c r="S155" i="8"/>
  <c r="W155" i="8" s="1"/>
  <c r="T154" i="8"/>
  <c r="X154" i="8" s="1"/>
  <c r="S154" i="8"/>
  <c r="W154" i="8" s="1"/>
  <c r="T153" i="8"/>
  <c r="X153" i="8" s="1"/>
  <c r="S153" i="8"/>
  <c r="W153" i="8" s="1"/>
  <c r="T152" i="8"/>
  <c r="X152" i="8" s="1"/>
  <c r="S152" i="8"/>
  <c r="W152" i="8" s="1"/>
  <c r="T151" i="8"/>
  <c r="X151" i="8" s="1"/>
  <c r="S151" i="8"/>
  <c r="W151" i="8" s="1"/>
  <c r="T150" i="8"/>
  <c r="X150" i="8" s="1"/>
  <c r="S150" i="8"/>
  <c r="W150" i="8" s="1"/>
  <c r="T148" i="8"/>
  <c r="X148" i="8" s="1"/>
  <c r="S148" i="8"/>
  <c r="W148" i="8" s="1"/>
  <c r="T147" i="8"/>
  <c r="X147" i="8" s="1"/>
  <c r="S147" i="8"/>
  <c r="W147" i="8" s="1"/>
  <c r="T146" i="8"/>
  <c r="X146" i="8" s="1"/>
  <c r="S146" i="8"/>
  <c r="W146" i="8" s="1"/>
  <c r="T145" i="8"/>
  <c r="X145" i="8" s="1"/>
  <c r="S145" i="8"/>
  <c r="W145" i="8" s="1"/>
  <c r="T144" i="8"/>
  <c r="X144" i="8" s="1"/>
  <c r="S144" i="8"/>
  <c r="W144" i="8" s="1"/>
  <c r="T142" i="8"/>
  <c r="X142" i="8" s="1"/>
  <c r="S142" i="8"/>
  <c r="W142" i="8" s="1"/>
  <c r="T141" i="8"/>
  <c r="X141" i="8" s="1"/>
  <c r="S141" i="8"/>
  <c r="W141" i="8" s="1"/>
  <c r="T140" i="8"/>
  <c r="X140" i="8" s="1"/>
  <c r="S140" i="8"/>
  <c r="W140" i="8" s="1"/>
  <c r="T139" i="8"/>
  <c r="X139" i="8" s="1"/>
  <c r="S139" i="8"/>
  <c r="W139" i="8" s="1"/>
  <c r="T138" i="8"/>
  <c r="X138" i="8" s="1"/>
  <c r="S138" i="8"/>
  <c r="W138" i="8" s="1"/>
  <c r="T136" i="8"/>
  <c r="X136" i="8" s="1"/>
  <c r="S136" i="8"/>
  <c r="W136" i="8" s="1"/>
  <c r="T135" i="8"/>
  <c r="X135" i="8" s="1"/>
  <c r="S135" i="8"/>
  <c r="W135" i="8" s="1"/>
  <c r="T133" i="8"/>
  <c r="X133" i="8" s="1"/>
  <c r="S133" i="8"/>
  <c r="W133" i="8" s="1"/>
  <c r="T132" i="8"/>
  <c r="X132" i="8" s="1"/>
  <c r="S132" i="8"/>
  <c r="W132" i="8" s="1"/>
  <c r="T131" i="8"/>
  <c r="X131" i="8" s="1"/>
  <c r="S131" i="8"/>
  <c r="W131" i="8" s="1"/>
  <c r="T129" i="8"/>
  <c r="X129" i="8" s="1"/>
  <c r="S129" i="8"/>
  <c r="W129" i="8" s="1"/>
  <c r="T128" i="8"/>
  <c r="X128" i="8" s="1"/>
  <c r="W128" i="8"/>
  <c r="T126" i="8"/>
  <c r="X126" i="8" s="1"/>
  <c r="S126" i="8"/>
  <c r="W126" i="8" s="1"/>
  <c r="T125" i="8"/>
  <c r="X125" i="8" s="1"/>
  <c r="S125" i="8"/>
  <c r="W125" i="8" s="1"/>
  <c r="T123" i="8"/>
  <c r="X123" i="8" s="1"/>
  <c r="S123" i="8"/>
  <c r="W123" i="8" s="1"/>
  <c r="T122" i="8"/>
  <c r="X122" i="8" s="1"/>
  <c r="S122" i="8"/>
  <c r="W122" i="8" s="1"/>
  <c r="T121" i="8"/>
  <c r="X121" i="8" s="1"/>
  <c r="S121" i="8"/>
  <c r="W121" i="8" s="1"/>
  <c r="T120" i="8"/>
  <c r="X120" i="8" s="1"/>
  <c r="S120" i="8"/>
  <c r="W120" i="8" s="1"/>
  <c r="T118" i="8"/>
  <c r="X118" i="8" s="1"/>
  <c r="S118" i="8"/>
  <c r="W118" i="8" s="1"/>
  <c r="T117" i="8"/>
  <c r="X117" i="8" s="1"/>
  <c r="S117" i="8"/>
  <c r="W117" i="8" s="1"/>
  <c r="T116" i="8"/>
  <c r="X116" i="8" s="1"/>
  <c r="S116" i="8"/>
  <c r="W116" i="8" s="1"/>
  <c r="T115" i="8"/>
  <c r="X115" i="8" s="1"/>
  <c r="S115" i="8"/>
  <c r="W115" i="8" s="1"/>
  <c r="T113" i="8"/>
  <c r="X113" i="8" s="1"/>
  <c r="S113" i="8"/>
  <c r="W113" i="8" s="1"/>
  <c r="T112" i="8"/>
  <c r="X112" i="8" s="1"/>
  <c r="S112" i="8"/>
  <c r="W112" i="8" s="1"/>
  <c r="T111" i="8"/>
  <c r="X111" i="8" s="1"/>
  <c r="S111" i="8"/>
  <c r="W111" i="8" s="1"/>
  <c r="T110" i="8"/>
  <c r="X110" i="8" s="1"/>
  <c r="S110" i="8"/>
  <c r="W110" i="8" s="1"/>
  <c r="T109" i="8"/>
  <c r="X109" i="8" s="1"/>
  <c r="S109" i="8"/>
  <c r="W109" i="8" s="1"/>
  <c r="T108" i="8"/>
  <c r="X108" i="8" s="1"/>
  <c r="S108" i="8"/>
  <c r="W108" i="8" s="1"/>
  <c r="T107" i="8"/>
  <c r="X107" i="8" s="1"/>
  <c r="S107" i="8"/>
  <c r="W107" i="8" s="1"/>
  <c r="T105" i="8"/>
  <c r="X105" i="8" s="1"/>
  <c r="S105" i="8"/>
  <c r="W105" i="8" s="1"/>
  <c r="T104" i="8"/>
  <c r="X104" i="8" s="1"/>
  <c r="S104" i="8"/>
  <c r="W104" i="8" s="1"/>
  <c r="T103" i="8"/>
  <c r="X103" i="8" s="1"/>
  <c r="W103" i="8"/>
  <c r="T102" i="8"/>
  <c r="X102" i="8" s="1"/>
  <c r="S102" i="8"/>
  <c r="W102" i="8" s="1"/>
  <c r="T100" i="8"/>
  <c r="X100" i="8" s="1"/>
  <c r="S100" i="8"/>
  <c r="W100" i="8" s="1"/>
  <c r="T99" i="8"/>
  <c r="X99" i="8" s="1"/>
  <c r="S99" i="8"/>
  <c r="W99" i="8" s="1"/>
  <c r="T98" i="8"/>
  <c r="X98" i="8" s="1"/>
  <c r="S98" i="8"/>
  <c r="W98" i="8" s="1"/>
  <c r="T97" i="8"/>
  <c r="X97" i="8" s="1"/>
  <c r="S97" i="8"/>
  <c r="W97" i="8" s="1"/>
  <c r="T95" i="8"/>
  <c r="X95" i="8" s="1"/>
  <c r="S95" i="8"/>
  <c r="W95" i="8" s="1"/>
  <c r="T94" i="8"/>
  <c r="X94" i="8" s="1"/>
  <c r="S94" i="8"/>
  <c r="W94" i="8" s="1"/>
  <c r="T93" i="8"/>
  <c r="X93" i="8" s="1"/>
  <c r="S93" i="8"/>
  <c r="W93" i="8" s="1"/>
  <c r="T91" i="8"/>
  <c r="X91" i="8" s="1"/>
  <c r="S91" i="8"/>
  <c r="W91" i="8" s="1"/>
  <c r="T90" i="8"/>
  <c r="X90" i="8" s="1"/>
  <c r="S90" i="8"/>
  <c r="W90" i="8" s="1"/>
  <c r="T89" i="8"/>
  <c r="X89" i="8" s="1"/>
  <c r="S89" i="8"/>
  <c r="W89" i="8" s="1"/>
  <c r="T88" i="8"/>
  <c r="X88" i="8" s="1"/>
  <c r="S88" i="8"/>
  <c r="W88" i="8" s="1"/>
  <c r="T86" i="8"/>
  <c r="X86" i="8" s="1"/>
  <c r="S86" i="8"/>
  <c r="W86" i="8" s="1"/>
  <c r="T85" i="8"/>
  <c r="X85" i="8" s="1"/>
  <c r="S85" i="8"/>
  <c r="W85" i="8" s="1"/>
  <c r="T84" i="8"/>
  <c r="X84" i="8" s="1"/>
  <c r="S84" i="8"/>
  <c r="W84" i="8" s="1"/>
  <c r="T83" i="8"/>
  <c r="X83" i="8" s="1"/>
  <c r="S83" i="8"/>
  <c r="W83" i="8" s="1"/>
  <c r="T81" i="8"/>
  <c r="X81" i="8" s="1"/>
  <c r="S81" i="8"/>
  <c r="W81" i="8" s="1"/>
  <c r="T80" i="8"/>
  <c r="X80" i="8" s="1"/>
  <c r="S80" i="8"/>
  <c r="W80" i="8" s="1"/>
  <c r="T79" i="8"/>
  <c r="X79" i="8" s="1"/>
  <c r="S79" i="8"/>
  <c r="W79" i="8" s="1"/>
  <c r="T77" i="8"/>
  <c r="X77" i="8" s="1"/>
  <c r="S77" i="8"/>
  <c r="W77" i="8" s="1"/>
  <c r="T76" i="8"/>
  <c r="X76" i="8" s="1"/>
  <c r="S76" i="8"/>
  <c r="W76" i="8" s="1"/>
  <c r="T75" i="8"/>
  <c r="X75" i="8" s="1"/>
  <c r="S75" i="8"/>
  <c r="W75" i="8" s="1"/>
  <c r="T74" i="8"/>
  <c r="X74" i="8" s="1"/>
  <c r="S74" i="8"/>
  <c r="W74" i="8" s="1"/>
  <c r="T72" i="8"/>
  <c r="X72" i="8" s="1"/>
  <c r="S72" i="8"/>
  <c r="W72" i="8" s="1"/>
  <c r="T71" i="8"/>
  <c r="X71" i="8" s="1"/>
  <c r="S71" i="8"/>
  <c r="W71" i="8" s="1"/>
  <c r="T70" i="8"/>
  <c r="X70" i="8" s="1"/>
  <c r="S70" i="8"/>
  <c r="W70" i="8" s="1"/>
  <c r="T69" i="8"/>
  <c r="X69" i="8" s="1"/>
  <c r="S69" i="8"/>
  <c r="W69" i="8" s="1"/>
  <c r="T67" i="8"/>
  <c r="X67" i="8" s="1"/>
  <c r="S67" i="8"/>
  <c r="W67" i="8" s="1"/>
  <c r="T66" i="8"/>
  <c r="X66" i="8" s="1"/>
  <c r="S66" i="8"/>
  <c r="W66" i="8" s="1"/>
  <c r="T64" i="8"/>
  <c r="X64" i="8" s="1"/>
  <c r="S64" i="8"/>
  <c r="W64" i="8" s="1"/>
  <c r="T63" i="8"/>
  <c r="X63" i="8" s="1"/>
  <c r="S63" i="8"/>
  <c r="W63" i="8" s="1"/>
  <c r="T62" i="8"/>
  <c r="X62" i="8" s="1"/>
  <c r="S62" i="8"/>
  <c r="W62" i="8" s="1"/>
  <c r="T60" i="8"/>
  <c r="X60" i="8" s="1"/>
  <c r="S60" i="8"/>
  <c r="W60" i="8" s="1"/>
  <c r="T59" i="8"/>
  <c r="X59" i="8" s="1"/>
  <c r="S59" i="8"/>
  <c r="W59" i="8" s="1"/>
  <c r="T57" i="8"/>
  <c r="X57" i="8" s="1"/>
  <c r="S57" i="8"/>
  <c r="W57" i="8" s="1"/>
  <c r="T56" i="8"/>
  <c r="X56" i="8" s="1"/>
  <c r="S56" i="8"/>
  <c r="W56" i="8" s="1"/>
  <c r="T55" i="8"/>
  <c r="X55" i="8" s="1"/>
  <c r="S55" i="8"/>
  <c r="W55" i="8" s="1"/>
  <c r="T54" i="8"/>
  <c r="X54" i="8" s="1"/>
  <c r="S54" i="8"/>
  <c r="W54" i="8" s="1"/>
  <c r="T52" i="8"/>
  <c r="X52" i="8" s="1"/>
  <c r="S52" i="8"/>
  <c r="W52" i="8" s="1"/>
  <c r="T51" i="8"/>
  <c r="X51" i="8" s="1"/>
  <c r="S51" i="8"/>
  <c r="W51" i="8" s="1"/>
  <c r="T49" i="8"/>
  <c r="X49" i="8" s="1"/>
  <c r="S49" i="8"/>
  <c r="W49" i="8" s="1"/>
  <c r="T48" i="8"/>
  <c r="X48" i="8" s="1"/>
  <c r="S48" i="8"/>
  <c r="W48" i="8" s="1"/>
  <c r="T47" i="8"/>
  <c r="X47" i="8" s="1"/>
  <c r="S47" i="8"/>
  <c r="W47" i="8" s="1"/>
  <c r="T45" i="8"/>
  <c r="X45" i="8" s="1"/>
  <c r="S45" i="8"/>
  <c r="W45" i="8" s="1"/>
  <c r="T44" i="8"/>
  <c r="X44" i="8" s="1"/>
  <c r="S44" i="8"/>
  <c r="W44" i="8" s="1"/>
  <c r="T42" i="8"/>
  <c r="X42" i="8" s="1"/>
  <c r="S42" i="8"/>
  <c r="W42" i="8" s="1"/>
  <c r="T41" i="8"/>
  <c r="X41" i="8" s="1"/>
  <c r="S41" i="8"/>
  <c r="W41" i="8" s="1"/>
  <c r="T39" i="8"/>
  <c r="X39" i="8" s="1"/>
  <c r="S39" i="8"/>
  <c r="W39" i="8" s="1"/>
  <c r="T38" i="8"/>
  <c r="X38" i="8" s="1"/>
  <c r="S38" i="8"/>
  <c r="W38" i="8" s="1"/>
  <c r="T37" i="8"/>
  <c r="X37" i="8" s="1"/>
  <c r="S37" i="8"/>
  <c r="W37" i="8" s="1"/>
  <c r="T35" i="8"/>
  <c r="X35" i="8" s="1"/>
  <c r="S35" i="8"/>
  <c r="W35" i="8" s="1"/>
  <c r="T34" i="8"/>
  <c r="X34" i="8" s="1"/>
  <c r="S34" i="8"/>
  <c r="W34" i="8" s="1"/>
  <c r="T32" i="8"/>
  <c r="X32" i="8" s="1"/>
  <c r="S32" i="8"/>
  <c r="W32" i="8" s="1"/>
  <c r="T31" i="8"/>
  <c r="X31" i="8" s="1"/>
  <c r="S31" i="8"/>
  <c r="W31" i="8" s="1"/>
  <c r="T30" i="8"/>
  <c r="X30" i="8" s="1"/>
  <c r="S30" i="8"/>
  <c r="W30" i="8" s="1"/>
  <c r="T28" i="8"/>
  <c r="X28" i="8" s="1"/>
  <c r="S28" i="8"/>
  <c r="W28" i="8" s="1"/>
  <c r="T27" i="8"/>
  <c r="X27" i="8" s="1"/>
  <c r="S27" i="8"/>
  <c r="W27" i="8" s="1"/>
  <c r="T26" i="8"/>
  <c r="X26" i="8" s="1"/>
  <c r="S26" i="8"/>
  <c r="W26" i="8" s="1"/>
  <c r="T24" i="8"/>
  <c r="X24" i="8" s="1"/>
  <c r="S24" i="8"/>
  <c r="W24" i="8" s="1"/>
  <c r="T23" i="8"/>
  <c r="X23" i="8" s="1"/>
  <c r="S23" i="8"/>
  <c r="W23" i="8" s="1"/>
  <c r="T21" i="8"/>
  <c r="X21" i="8" s="1"/>
  <c r="S21" i="8"/>
  <c r="W21" i="8" s="1"/>
  <c r="T20" i="8"/>
  <c r="X20" i="8" s="1"/>
  <c r="S20" i="8"/>
  <c r="W20" i="8" s="1"/>
  <c r="T18" i="8"/>
  <c r="X18" i="8" s="1"/>
  <c r="S18" i="8"/>
  <c r="W18" i="8" s="1"/>
  <c r="T17" i="8"/>
  <c r="X17" i="8" s="1"/>
  <c r="S17" i="8"/>
  <c r="W17" i="8" s="1"/>
  <c r="T15" i="8"/>
  <c r="X15" i="8" s="1"/>
  <c r="S15" i="8"/>
  <c r="W15" i="8" s="1"/>
  <c r="T14" i="8"/>
  <c r="X14" i="8" s="1"/>
  <c r="S14" i="8"/>
  <c r="W14" i="8" s="1"/>
  <c r="T12" i="8"/>
  <c r="X12" i="8" s="1"/>
  <c r="S12" i="8"/>
  <c r="W12" i="8" s="1"/>
  <c r="T11" i="8"/>
  <c r="X11" i="8" s="1"/>
  <c r="S11" i="8"/>
  <c r="W11" i="8" s="1"/>
  <c r="T10" i="8"/>
  <c r="X10" i="8" s="1"/>
  <c r="S10" i="8"/>
  <c r="W10" i="8" s="1"/>
  <c r="T8" i="8"/>
  <c r="X8" i="8" s="1"/>
  <c r="S8" i="8"/>
  <c r="W8" i="8" s="1"/>
  <c r="T7" i="8"/>
  <c r="X7" i="8" s="1"/>
  <c r="S7" i="8"/>
  <c r="W7" i="8" s="1"/>
  <c r="O273" i="8"/>
  <c r="O272" i="8"/>
  <c r="O271" i="8"/>
  <c r="O269" i="8"/>
  <c r="O268" i="8"/>
  <c r="O267" i="8"/>
  <c r="O265" i="8"/>
  <c r="O264" i="8"/>
  <c r="O262" i="8"/>
  <c r="O261" i="8"/>
  <c r="O259" i="8"/>
  <c r="O258" i="8"/>
  <c r="O256" i="8"/>
  <c r="O255" i="8"/>
  <c r="O254" i="8"/>
  <c r="O252" i="8"/>
  <c r="O251" i="8"/>
  <c r="O249" i="8"/>
  <c r="O248" i="8"/>
  <c r="O247" i="8"/>
  <c r="O245" i="8"/>
  <c r="O244" i="8"/>
  <c r="O243" i="8"/>
  <c r="O241" i="8"/>
  <c r="O240" i="8"/>
  <c r="O239" i="8"/>
  <c r="O237" i="8"/>
  <c r="O236" i="8"/>
  <c r="O235" i="8"/>
  <c r="O233" i="8"/>
  <c r="O232" i="8"/>
  <c r="O231" i="8"/>
  <c r="O229" i="8"/>
  <c r="O228" i="8"/>
  <c r="O227" i="8"/>
  <c r="O226" i="8"/>
  <c r="O225" i="8"/>
  <c r="O224" i="8"/>
  <c r="O222" i="8"/>
  <c r="O221" i="8"/>
  <c r="O220" i="8"/>
  <c r="O219" i="8"/>
  <c r="O218" i="8"/>
  <c r="O217" i="8"/>
  <c r="O216" i="8"/>
  <c r="O214" i="8"/>
  <c r="O213" i="8"/>
  <c r="O212" i="8"/>
  <c r="O211" i="8"/>
  <c r="O210" i="8"/>
  <c r="O209" i="8"/>
  <c r="O207" i="8"/>
  <c r="O206" i="8"/>
  <c r="O205" i="8"/>
  <c r="O204" i="8"/>
  <c r="O203" i="8"/>
  <c r="O202" i="8"/>
  <c r="O200" i="8"/>
  <c r="O199" i="8"/>
  <c r="O198" i="8"/>
  <c r="O197" i="8"/>
  <c r="O195" i="8"/>
  <c r="O194" i="8"/>
  <c r="O193" i="8"/>
  <c r="O191" i="8"/>
  <c r="O190" i="8"/>
  <c r="O189" i="8"/>
  <c r="O188" i="8"/>
  <c r="O187" i="8"/>
  <c r="O186" i="8"/>
  <c r="O185" i="8"/>
  <c r="O184" i="8"/>
  <c r="O182" i="8"/>
  <c r="O181" i="8"/>
  <c r="O179" i="8"/>
  <c r="O178" i="8"/>
  <c r="O177" i="8"/>
  <c r="O176" i="8"/>
  <c r="O175" i="8"/>
  <c r="O174" i="8"/>
  <c r="O173" i="8"/>
  <c r="O171" i="8"/>
  <c r="O170" i="8"/>
  <c r="O169" i="8"/>
  <c r="O168" i="8"/>
  <c r="O167" i="8"/>
  <c r="O166" i="8"/>
  <c r="O165" i="8"/>
  <c r="O164" i="8"/>
  <c r="O163" i="8"/>
  <c r="O162" i="8"/>
  <c r="O160" i="8"/>
  <c r="O159" i="8"/>
  <c r="O158" i="8"/>
  <c r="O157" i="8"/>
  <c r="O155" i="8"/>
  <c r="O154" i="8"/>
  <c r="O153" i="8"/>
  <c r="O152" i="8"/>
  <c r="O151" i="8"/>
  <c r="O150" i="8"/>
  <c r="O148" i="8"/>
  <c r="O147" i="8"/>
  <c r="O146" i="8"/>
  <c r="O145" i="8"/>
  <c r="O144" i="8"/>
  <c r="O142" i="8"/>
  <c r="O141" i="8"/>
  <c r="O140" i="8"/>
  <c r="O139" i="8"/>
  <c r="O138" i="8"/>
  <c r="O136" i="8"/>
  <c r="O135" i="8"/>
  <c r="O133" i="8"/>
  <c r="O132" i="8"/>
  <c r="O131" i="8"/>
  <c r="O129" i="8"/>
  <c r="O128" i="8"/>
  <c r="O126" i="8"/>
  <c r="O125" i="8"/>
  <c r="O123" i="8"/>
  <c r="O122" i="8"/>
  <c r="O121" i="8"/>
  <c r="O120" i="8"/>
  <c r="O118" i="8"/>
  <c r="O117" i="8"/>
  <c r="O116" i="8"/>
  <c r="O115" i="8"/>
  <c r="O113" i="8"/>
  <c r="O112" i="8"/>
  <c r="O111" i="8"/>
  <c r="O110" i="8"/>
  <c r="O109" i="8"/>
  <c r="O108" i="8"/>
  <c r="O107" i="8"/>
  <c r="O105" i="8"/>
  <c r="O104" i="8"/>
  <c r="O103" i="8"/>
  <c r="O102" i="8"/>
  <c r="O100" i="8"/>
  <c r="O99" i="8"/>
  <c r="O98" i="8"/>
  <c r="O97" i="8"/>
  <c r="O95" i="8"/>
  <c r="O94" i="8"/>
  <c r="O93" i="8"/>
  <c r="O91" i="8"/>
  <c r="O90" i="8"/>
  <c r="O89" i="8"/>
  <c r="O88" i="8"/>
  <c r="O86" i="8"/>
  <c r="O85" i="8"/>
  <c r="O84" i="8"/>
  <c r="O83" i="8"/>
  <c r="O81" i="8"/>
  <c r="O80" i="8"/>
  <c r="O79" i="8"/>
  <c r="O77" i="8"/>
  <c r="O76" i="8"/>
  <c r="O75" i="8"/>
  <c r="O74" i="8"/>
  <c r="O72" i="8"/>
  <c r="O71" i="8"/>
  <c r="O70" i="8"/>
  <c r="O69" i="8"/>
  <c r="O67" i="8"/>
  <c r="O66" i="8"/>
  <c r="O64" i="8"/>
  <c r="O63" i="8"/>
  <c r="O62" i="8"/>
  <c r="O60" i="8"/>
  <c r="O59" i="8"/>
  <c r="O57" i="8"/>
  <c r="O56" i="8"/>
  <c r="O55" i="8"/>
  <c r="O54" i="8"/>
  <c r="O52" i="8"/>
  <c r="O51" i="8"/>
  <c r="O49" i="8"/>
  <c r="O48" i="8"/>
  <c r="O47" i="8"/>
  <c r="O45" i="8"/>
  <c r="O44" i="8"/>
  <c r="O42" i="8"/>
  <c r="O41" i="8"/>
  <c r="O39" i="8"/>
  <c r="O38" i="8"/>
  <c r="O37" i="8"/>
  <c r="O35" i="8"/>
  <c r="O34" i="8"/>
  <c r="O32" i="8"/>
  <c r="O31" i="8"/>
  <c r="O30" i="8"/>
  <c r="O28" i="8"/>
  <c r="O27" i="8"/>
  <c r="O26" i="8"/>
  <c r="O24" i="8"/>
  <c r="O23" i="8"/>
  <c r="O21" i="8"/>
  <c r="O20" i="8"/>
  <c r="O18" i="8"/>
  <c r="O17" i="8"/>
  <c r="O15" i="8"/>
  <c r="O14" i="8"/>
  <c r="O12" i="8"/>
  <c r="O11" i="8"/>
  <c r="O10" i="8"/>
  <c r="O8" i="8"/>
  <c r="O7" i="8"/>
  <c r="H273" i="8"/>
  <c r="H272" i="8"/>
  <c r="H271" i="8"/>
  <c r="H269" i="8"/>
  <c r="H268" i="8"/>
  <c r="H267" i="8"/>
  <c r="H265" i="8"/>
  <c r="H264" i="8"/>
  <c r="H262" i="8"/>
  <c r="H261" i="8"/>
  <c r="H259" i="8"/>
  <c r="H258" i="8"/>
  <c r="H256" i="8"/>
  <c r="H255" i="8"/>
  <c r="H254" i="8"/>
  <c r="H252" i="8"/>
  <c r="H251" i="8"/>
  <c r="H249" i="8"/>
  <c r="H248" i="8"/>
  <c r="H247" i="8"/>
  <c r="H245" i="8"/>
  <c r="H244" i="8"/>
  <c r="H243" i="8"/>
  <c r="H241" i="8"/>
  <c r="H240" i="8"/>
  <c r="H239" i="8"/>
  <c r="H237" i="8"/>
  <c r="H236" i="8"/>
  <c r="H235" i="8"/>
  <c r="H233" i="8"/>
  <c r="H232" i="8"/>
  <c r="H231" i="8"/>
  <c r="H229" i="8"/>
  <c r="H228" i="8"/>
  <c r="H227" i="8"/>
  <c r="H226" i="8"/>
  <c r="H225" i="8"/>
  <c r="H224" i="8"/>
  <c r="H222" i="8"/>
  <c r="H221" i="8"/>
  <c r="H220" i="8"/>
  <c r="H219" i="8"/>
  <c r="H218" i="8"/>
  <c r="H217" i="8"/>
  <c r="H216" i="8"/>
  <c r="H214" i="8"/>
  <c r="H213" i="8"/>
  <c r="H212" i="8"/>
  <c r="H211" i="8"/>
  <c r="H210" i="8"/>
  <c r="H209" i="8"/>
  <c r="H207" i="8"/>
  <c r="H206" i="8"/>
  <c r="H205" i="8"/>
  <c r="H204" i="8"/>
  <c r="H203" i="8"/>
  <c r="H202" i="8"/>
  <c r="H200" i="8"/>
  <c r="H199" i="8"/>
  <c r="H198" i="8"/>
  <c r="H197" i="8"/>
  <c r="H195" i="8"/>
  <c r="H194" i="8"/>
  <c r="H193" i="8"/>
  <c r="H191" i="8"/>
  <c r="H190" i="8"/>
  <c r="H189" i="8"/>
  <c r="H188" i="8"/>
  <c r="H187" i="8"/>
  <c r="H186" i="8"/>
  <c r="H185" i="8"/>
  <c r="H184" i="8"/>
  <c r="H182" i="8"/>
  <c r="H181" i="8"/>
  <c r="H179" i="8"/>
  <c r="H178" i="8"/>
  <c r="H177" i="8"/>
  <c r="H176" i="8"/>
  <c r="H175" i="8"/>
  <c r="H174" i="8"/>
  <c r="H173" i="8"/>
  <c r="H171" i="8"/>
  <c r="H170" i="8"/>
  <c r="H169" i="8"/>
  <c r="H168" i="8"/>
  <c r="H167" i="8"/>
  <c r="H166" i="8"/>
  <c r="H165" i="8"/>
  <c r="H164" i="8"/>
  <c r="H163" i="8"/>
  <c r="H162" i="8"/>
  <c r="H160" i="8"/>
  <c r="H159" i="8"/>
  <c r="H158" i="8"/>
  <c r="H157" i="8"/>
  <c r="H155" i="8"/>
  <c r="H154" i="8"/>
  <c r="H153" i="8"/>
  <c r="H152" i="8"/>
  <c r="H151" i="8"/>
  <c r="H150" i="8"/>
  <c r="H148" i="8"/>
  <c r="H147" i="8"/>
  <c r="H146" i="8"/>
  <c r="H145" i="8"/>
  <c r="H144" i="8"/>
  <c r="H142" i="8"/>
  <c r="H141" i="8"/>
  <c r="H140" i="8"/>
  <c r="H139" i="8"/>
  <c r="H138" i="8"/>
  <c r="H136" i="8"/>
  <c r="H135" i="8"/>
  <c r="H133" i="8"/>
  <c r="H132" i="8"/>
  <c r="H131" i="8"/>
  <c r="H129" i="8"/>
  <c r="H128" i="8"/>
  <c r="H126" i="8"/>
  <c r="H125" i="8"/>
  <c r="H123" i="8"/>
  <c r="H122" i="8"/>
  <c r="H121" i="8"/>
  <c r="H120" i="8"/>
  <c r="H118" i="8"/>
  <c r="H117" i="8"/>
  <c r="H116" i="8"/>
  <c r="H115" i="8"/>
  <c r="H113" i="8"/>
  <c r="H112" i="8"/>
  <c r="H111" i="8"/>
  <c r="H110" i="8"/>
  <c r="H109" i="8"/>
  <c r="H108" i="8"/>
  <c r="H107" i="8"/>
  <c r="H105" i="8"/>
  <c r="H104" i="8"/>
  <c r="H103" i="8"/>
  <c r="H102" i="8"/>
  <c r="H100" i="8"/>
  <c r="H99" i="8"/>
  <c r="H98" i="8"/>
  <c r="H97" i="8"/>
  <c r="H95" i="8"/>
  <c r="H94" i="8"/>
  <c r="H93" i="8"/>
  <c r="H91" i="8"/>
  <c r="H90" i="8"/>
  <c r="H89" i="8"/>
  <c r="H88" i="8"/>
  <c r="H86" i="8"/>
  <c r="H85" i="8"/>
  <c r="H84" i="8"/>
  <c r="H83" i="8"/>
  <c r="H81" i="8"/>
  <c r="H80" i="8"/>
  <c r="H79" i="8"/>
  <c r="H77" i="8"/>
  <c r="H76" i="8"/>
  <c r="H75" i="8"/>
  <c r="H74" i="8"/>
  <c r="H72" i="8"/>
  <c r="H71" i="8"/>
  <c r="H70" i="8"/>
  <c r="H69" i="8"/>
  <c r="H67" i="8"/>
  <c r="H66" i="8"/>
  <c r="H64" i="8"/>
  <c r="H63" i="8"/>
  <c r="H62" i="8"/>
  <c r="H60" i="8"/>
  <c r="H59" i="8"/>
  <c r="H57" i="8"/>
  <c r="H56" i="8"/>
  <c r="H55" i="8"/>
  <c r="H54" i="8"/>
  <c r="H52" i="8"/>
  <c r="H51" i="8"/>
  <c r="H49" i="8"/>
  <c r="H48" i="8"/>
  <c r="H47" i="8"/>
  <c r="H45" i="8"/>
  <c r="H44" i="8"/>
  <c r="H42" i="8"/>
  <c r="H41" i="8"/>
  <c r="H39" i="8"/>
  <c r="H38" i="8"/>
  <c r="H37" i="8"/>
  <c r="H35" i="8"/>
  <c r="H34" i="8"/>
  <c r="H32" i="8"/>
  <c r="H31" i="8"/>
  <c r="H30" i="8"/>
  <c r="H28" i="8"/>
  <c r="H27" i="8"/>
  <c r="H26" i="8"/>
  <c r="H24" i="8"/>
  <c r="H23" i="8"/>
  <c r="H21" i="8"/>
  <c r="H20" i="8"/>
  <c r="H18" i="8"/>
  <c r="H17" i="8"/>
  <c r="H15" i="8"/>
  <c r="H14" i="8"/>
  <c r="H12" i="8"/>
  <c r="H11" i="8"/>
  <c r="H10" i="8"/>
  <c r="H8" i="8"/>
  <c r="H7" i="8"/>
  <c r="I149" i="8"/>
  <c r="J149" i="8"/>
  <c r="K149" i="8"/>
  <c r="L149" i="8"/>
  <c r="M149" i="8"/>
  <c r="N149" i="8"/>
  <c r="P149" i="8"/>
  <c r="Q149" i="8"/>
  <c r="R149" i="8"/>
  <c r="R143" i="8"/>
  <c r="Q143" i="8"/>
  <c r="P143" i="8"/>
  <c r="N143" i="8"/>
  <c r="M143" i="8"/>
  <c r="L143" i="8"/>
  <c r="K143" i="8"/>
  <c r="J143" i="8"/>
  <c r="I143" i="8"/>
  <c r="R137" i="8"/>
  <c r="Q137" i="8"/>
  <c r="P137" i="8"/>
  <c r="N137" i="8"/>
  <c r="M137" i="8"/>
  <c r="L137" i="8"/>
  <c r="K137" i="8"/>
  <c r="J137" i="8"/>
  <c r="I137" i="8"/>
  <c r="R134" i="8"/>
  <c r="Q134" i="8"/>
  <c r="P134" i="8"/>
  <c r="N134" i="8"/>
  <c r="M134" i="8"/>
  <c r="L134" i="8"/>
  <c r="K134" i="8"/>
  <c r="J134" i="8"/>
  <c r="I134" i="8"/>
  <c r="R130" i="8"/>
  <c r="Q130" i="8"/>
  <c r="P130" i="8"/>
  <c r="N130" i="8"/>
  <c r="M130" i="8"/>
  <c r="L130" i="8"/>
  <c r="K130" i="8"/>
  <c r="J130" i="8"/>
  <c r="I130" i="8"/>
  <c r="R127" i="8"/>
  <c r="Q127" i="8"/>
  <c r="P127" i="8"/>
  <c r="N127" i="8"/>
  <c r="M127" i="8"/>
  <c r="L127" i="8"/>
  <c r="K127" i="8"/>
  <c r="J127" i="8"/>
  <c r="I127" i="8"/>
  <c r="R124" i="8"/>
  <c r="Q124" i="8"/>
  <c r="P124" i="8"/>
  <c r="N124" i="8"/>
  <c r="M124" i="8"/>
  <c r="L124" i="8"/>
  <c r="K124" i="8"/>
  <c r="J124" i="8"/>
  <c r="I124" i="8"/>
  <c r="R119" i="8"/>
  <c r="Q119" i="8"/>
  <c r="P119" i="8"/>
  <c r="N119" i="8"/>
  <c r="M119" i="8"/>
  <c r="L119" i="8"/>
  <c r="K119" i="8"/>
  <c r="J119" i="8"/>
  <c r="I119" i="8"/>
  <c r="R114" i="8"/>
  <c r="Q114" i="8"/>
  <c r="P114" i="8"/>
  <c r="N114" i="8"/>
  <c r="M114" i="8"/>
  <c r="L114" i="8"/>
  <c r="K114" i="8"/>
  <c r="J114" i="8"/>
  <c r="I114" i="8"/>
  <c r="R106" i="8"/>
  <c r="Q106" i="8"/>
  <c r="P106" i="8"/>
  <c r="N106" i="8"/>
  <c r="M106" i="8"/>
  <c r="L106" i="8"/>
  <c r="K106" i="8"/>
  <c r="J106" i="8"/>
  <c r="I106" i="8"/>
  <c r="R101" i="8"/>
  <c r="Q101" i="8"/>
  <c r="P101" i="8"/>
  <c r="N101" i="8"/>
  <c r="M101" i="8"/>
  <c r="L101" i="8"/>
  <c r="K101" i="8"/>
  <c r="J101" i="8"/>
  <c r="I101" i="8"/>
  <c r="R96" i="8"/>
  <c r="Q96" i="8"/>
  <c r="P96" i="8"/>
  <c r="N96" i="8"/>
  <c r="M96" i="8"/>
  <c r="K96" i="8"/>
  <c r="J96" i="8"/>
  <c r="I96" i="8"/>
  <c r="R92" i="8"/>
  <c r="Q92" i="8"/>
  <c r="P92" i="8"/>
  <c r="N92" i="8"/>
  <c r="M92" i="8"/>
  <c r="L92" i="8"/>
  <c r="K92" i="8"/>
  <c r="J92" i="8"/>
  <c r="I92" i="8"/>
  <c r="R87" i="8"/>
  <c r="Q87" i="8"/>
  <c r="P87" i="8"/>
  <c r="N87" i="8"/>
  <c r="M87" i="8"/>
  <c r="L87" i="8"/>
  <c r="K87" i="8"/>
  <c r="J87" i="8"/>
  <c r="I87" i="8"/>
  <c r="R82" i="8"/>
  <c r="Q82" i="8"/>
  <c r="P82" i="8"/>
  <c r="N82" i="8"/>
  <c r="M82" i="8"/>
  <c r="L82" i="8"/>
  <c r="K82" i="8"/>
  <c r="J82" i="8"/>
  <c r="I82" i="8"/>
  <c r="R78" i="8"/>
  <c r="Q78" i="8"/>
  <c r="P78" i="8"/>
  <c r="N78" i="8"/>
  <c r="M78" i="8"/>
  <c r="L78" i="8"/>
  <c r="K78" i="8"/>
  <c r="J78" i="8"/>
  <c r="I78" i="8"/>
  <c r="R73" i="8"/>
  <c r="Q73" i="8"/>
  <c r="P73" i="8"/>
  <c r="N73" i="8"/>
  <c r="M73" i="8"/>
  <c r="L73" i="8"/>
  <c r="K73" i="8"/>
  <c r="J73" i="8"/>
  <c r="I73" i="8"/>
  <c r="R68" i="8"/>
  <c r="Q68" i="8"/>
  <c r="P68" i="8"/>
  <c r="N68" i="8"/>
  <c r="M68" i="8"/>
  <c r="L68" i="8"/>
  <c r="K68" i="8"/>
  <c r="J68" i="8"/>
  <c r="I68" i="8"/>
  <c r="R65" i="8"/>
  <c r="Q65" i="8"/>
  <c r="P65" i="8"/>
  <c r="N65" i="8"/>
  <c r="M65" i="8"/>
  <c r="L65" i="8"/>
  <c r="K65" i="8"/>
  <c r="J65" i="8"/>
  <c r="I65" i="8"/>
  <c r="R61" i="8"/>
  <c r="Q61" i="8"/>
  <c r="P61" i="8"/>
  <c r="N61" i="8"/>
  <c r="M61" i="8"/>
  <c r="L61" i="8"/>
  <c r="K61" i="8"/>
  <c r="J61" i="8"/>
  <c r="I61" i="8"/>
  <c r="R58" i="8"/>
  <c r="Q58" i="8"/>
  <c r="P58" i="8"/>
  <c r="N58" i="8"/>
  <c r="M58" i="8"/>
  <c r="L58" i="8"/>
  <c r="K58" i="8"/>
  <c r="J58" i="8"/>
  <c r="I58" i="8"/>
  <c r="R53" i="8"/>
  <c r="Q53" i="8"/>
  <c r="P53" i="8"/>
  <c r="N53" i="8"/>
  <c r="M53" i="8"/>
  <c r="L53" i="8"/>
  <c r="K53" i="8"/>
  <c r="J53" i="8"/>
  <c r="I53" i="8"/>
  <c r="R50" i="8"/>
  <c r="Q50" i="8"/>
  <c r="P50" i="8"/>
  <c r="N50" i="8"/>
  <c r="M50" i="8"/>
  <c r="L50" i="8"/>
  <c r="K50" i="8"/>
  <c r="J50" i="8"/>
  <c r="I50" i="8"/>
  <c r="R46" i="8"/>
  <c r="Q46" i="8"/>
  <c r="P46" i="8"/>
  <c r="N46" i="8"/>
  <c r="M46" i="8"/>
  <c r="L46" i="8"/>
  <c r="K46" i="8"/>
  <c r="J46" i="8"/>
  <c r="I46" i="8"/>
  <c r="R43" i="8"/>
  <c r="Q43" i="8"/>
  <c r="P43" i="8"/>
  <c r="N43" i="8"/>
  <c r="M43" i="8"/>
  <c r="L43" i="8"/>
  <c r="K43" i="8"/>
  <c r="J43" i="8"/>
  <c r="I43" i="8"/>
  <c r="R40" i="8"/>
  <c r="Q40" i="8"/>
  <c r="P40" i="8"/>
  <c r="N40" i="8"/>
  <c r="M40" i="8"/>
  <c r="L40" i="8"/>
  <c r="K40" i="8"/>
  <c r="J40" i="8"/>
  <c r="I40" i="8"/>
  <c r="R36" i="8"/>
  <c r="Q36" i="8"/>
  <c r="P36" i="8"/>
  <c r="N36" i="8"/>
  <c r="M36" i="8"/>
  <c r="L36" i="8"/>
  <c r="K36" i="8"/>
  <c r="J36" i="8"/>
  <c r="I36" i="8"/>
  <c r="R33" i="8"/>
  <c r="Q33" i="8"/>
  <c r="P33" i="8"/>
  <c r="N33" i="8"/>
  <c r="M33" i="8"/>
  <c r="L33" i="8"/>
  <c r="K33" i="8"/>
  <c r="J33" i="8"/>
  <c r="I33" i="8"/>
  <c r="R29" i="8"/>
  <c r="Q29" i="8"/>
  <c r="P29" i="8"/>
  <c r="N29" i="8"/>
  <c r="M29" i="8"/>
  <c r="L29" i="8"/>
  <c r="K29" i="8"/>
  <c r="J29" i="8"/>
  <c r="I29" i="8"/>
  <c r="R25" i="8"/>
  <c r="Q25" i="8"/>
  <c r="P25" i="8"/>
  <c r="N25" i="8"/>
  <c r="M25" i="8"/>
  <c r="L25" i="8"/>
  <c r="K25" i="8"/>
  <c r="J25" i="8"/>
  <c r="I25" i="8"/>
  <c r="R22" i="8"/>
  <c r="Q22" i="8"/>
  <c r="P22" i="8"/>
  <c r="N22" i="8"/>
  <c r="M22" i="8"/>
  <c r="L22" i="8"/>
  <c r="K22" i="8"/>
  <c r="J22" i="8"/>
  <c r="I22" i="8"/>
  <c r="R19" i="8"/>
  <c r="Q19" i="8"/>
  <c r="P19" i="8"/>
  <c r="N19" i="8"/>
  <c r="M19" i="8"/>
  <c r="L19" i="8"/>
  <c r="K19" i="8"/>
  <c r="J19" i="8"/>
  <c r="I19" i="8"/>
  <c r="R16" i="8"/>
  <c r="Q16" i="8"/>
  <c r="P16" i="8"/>
  <c r="N16" i="8"/>
  <c r="M16" i="8"/>
  <c r="L16" i="8"/>
  <c r="K16" i="8"/>
  <c r="J16" i="8"/>
  <c r="I16" i="8"/>
  <c r="R13" i="8"/>
  <c r="Q13" i="8"/>
  <c r="P13" i="8"/>
  <c r="N13" i="8"/>
  <c r="M13" i="8"/>
  <c r="L13" i="8"/>
  <c r="K13" i="8"/>
  <c r="J13" i="8"/>
  <c r="I13" i="8"/>
  <c r="R9" i="8"/>
  <c r="Q9" i="8"/>
  <c r="P9" i="8"/>
  <c r="N9" i="8"/>
  <c r="M9" i="8"/>
  <c r="L9" i="8"/>
  <c r="K9" i="8"/>
  <c r="J9" i="8"/>
  <c r="I9" i="8"/>
  <c r="T6" i="8"/>
  <c r="S6" i="8"/>
  <c r="O6" i="8"/>
  <c r="H6" i="8"/>
  <c r="AA145" i="7" l="1"/>
  <c r="AA60" i="7"/>
  <c r="AA175" i="7"/>
  <c r="AA243" i="7"/>
  <c r="AH33" i="10"/>
  <c r="AR30" i="8"/>
  <c r="AR33" i="8" s="1"/>
  <c r="AP33" i="8"/>
  <c r="AR34" i="8"/>
  <c r="AR36" i="8" s="1"/>
  <c r="AP36" i="8"/>
  <c r="AR47" i="8"/>
  <c r="AP50" i="8"/>
  <c r="AR51" i="8"/>
  <c r="AR53" i="8" s="1"/>
  <c r="AP53" i="8"/>
  <c r="AH61" i="10"/>
  <c r="AP61" i="8"/>
  <c r="AR59" i="8"/>
  <c r="AR61" i="8" s="1"/>
  <c r="AP82" i="8"/>
  <c r="AR79" i="8"/>
  <c r="AP87" i="8"/>
  <c r="AR83" i="8"/>
  <c r="AR87" i="8" s="1"/>
  <c r="AR120" i="8"/>
  <c r="AP124" i="8"/>
  <c r="AN123" i="10"/>
  <c r="AR123" i="8"/>
  <c r="AP149" i="8"/>
  <c r="AR144" i="8"/>
  <c r="AR149" i="8" s="1"/>
  <c r="AP183" i="8"/>
  <c r="AR175" i="8"/>
  <c r="AR183" i="8" s="1"/>
  <c r="AP16" i="8"/>
  <c r="AR14" i="8"/>
  <c r="AR16" i="8" s="1"/>
  <c r="AP25" i="8"/>
  <c r="AR23" i="8"/>
  <c r="AR25" i="8" s="1"/>
  <c r="AN64" i="10"/>
  <c r="AR64" i="8"/>
  <c r="AR88" i="8"/>
  <c r="AP92" i="8"/>
  <c r="AN91" i="10"/>
  <c r="AR91" i="8"/>
  <c r="AN95" i="10"/>
  <c r="AR95" i="8"/>
  <c r="AP22" i="8"/>
  <c r="AR20" i="8"/>
  <c r="AR22" i="8" s="1"/>
  <c r="AR37" i="8"/>
  <c r="AR40" i="8" s="1"/>
  <c r="AP40" i="8"/>
  <c r="AP43" i="8"/>
  <c r="AR41" i="8"/>
  <c r="AR43" i="8" s="1"/>
  <c r="AR49" i="8"/>
  <c r="AP65" i="8"/>
  <c r="AR62" i="8"/>
  <c r="AR66" i="8"/>
  <c r="AR68" i="8" s="1"/>
  <c r="AP68" i="8"/>
  <c r="AP78" i="8"/>
  <c r="AR74" i="8"/>
  <c r="AN77" i="10"/>
  <c r="AR77" i="8"/>
  <c r="AN81" i="10"/>
  <c r="AR81" i="8"/>
  <c r="AP96" i="8"/>
  <c r="AR93" i="8"/>
  <c r="AR97" i="8"/>
  <c r="AR101" i="8" s="1"/>
  <c r="AP101" i="8"/>
  <c r="AR131" i="8"/>
  <c r="AR134" i="8" s="1"/>
  <c r="AP134" i="8"/>
  <c r="AP137" i="8"/>
  <c r="AR135" i="8"/>
  <c r="AR137" i="8" s="1"/>
  <c r="AR150" i="8"/>
  <c r="AR156" i="8" s="1"/>
  <c r="AP156" i="8"/>
  <c r="AN185" i="10"/>
  <c r="AP192" i="8"/>
  <c r="AR185" i="8"/>
  <c r="AR192" i="8" s="1"/>
  <c r="AR210" i="8"/>
  <c r="AR215" i="8" s="1"/>
  <c r="AP215" i="8"/>
  <c r="AR231" i="8"/>
  <c r="AR234" i="8" s="1"/>
  <c r="AP234" i="8"/>
  <c r="AP242" i="8"/>
  <c r="AR239" i="8"/>
  <c r="AR242" i="8" s="1"/>
  <c r="AP250" i="8"/>
  <c r="AR247" i="8"/>
  <c r="AR250" i="8" s="1"/>
  <c r="AA260" i="7"/>
  <c r="AA89" i="7"/>
  <c r="AA240" i="7"/>
  <c r="AA70" i="7"/>
  <c r="AA167" i="7"/>
  <c r="AA201" i="7"/>
  <c r="AA263" i="7"/>
  <c r="AA185" i="7"/>
  <c r="AA250" i="7"/>
  <c r="AA164" i="7"/>
  <c r="AA227" i="7"/>
  <c r="AA150" i="7"/>
  <c r="AA177" i="7"/>
  <c r="AA248" i="7"/>
  <c r="AA144" i="7"/>
  <c r="AA267" i="7"/>
  <c r="AA94" i="7"/>
  <c r="AA266" i="7"/>
  <c r="AA67" i="7"/>
  <c r="AA230" i="7"/>
  <c r="AA100" i="7"/>
  <c r="AA271" i="7"/>
  <c r="AA97" i="7"/>
  <c r="AA268" i="7"/>
  <c r="AA251" i="7"/>
  <c r="AA253" i="7"/>
  <c r="AA138" i="7"/>
  <c r="AA32" i="7"/>
  <c r="AA174" i="7"/>
  <c r="AA135" i="7"/>
  <c r="AA24" i="7"/>
  <c r="AA152" i="7"/>
  <c r="AA121" i="7"/>
  <c r="AA81" i="7"/>
  <c r="AA6" i="7"/>
  <c r="AA216" i="7"/>
  <c r="AA160" i="7"/>
  <c r="AA54" i="7"/>
  <c r="AA236" i="7"/>
  <c r="AA179" i="7"/>
  <c r="AA66" i="7"/>
  <c r="AA202" i="7"/>
  <c r="AA146" i="7"/>
  <c r="AA221" i="7"/>
  <c r="AA49" i="7"/>
  <c r="AA193" i="7"/>
  <c r="AA187" i="7"/>
  <c r="AA270" i="7"/>
  <c r="AA208" i="7"/>
  <c r="AA131" i="7"/>
  <c r="AA85" i="7"/>
  <c r="AA209" i="7"/>
  <c r="AA158" i="7"/>
  <c r="AA122" i="7"/>
  <c r="AA112" i="7"/>
  <c r="AA120" i="7"/>
  <c r="AA115" i="7"/>
  <c r="AA37" i="7"/>
  <c r="AA20" i="7"/>
  <c r="AA223" i="7"/>
  <c r="AA213" i="7"/>
  <c r="AA139" i="7"/>
  <c r="AA173" i="7"/>
  <c r="AA246" i="7"/>
  <c r="AA194" i="7"/>
  <c r="AA165" i="7"/>
  <c r="AA64" i="7"/>
  <c r="AA118" i="7"/>
  <c r="AA109" i="7"/>
  <c r="AA79" i="7"/>
  <c r="AA74" i="7"/>
  <c r="AA30" i="7"/>
  <c r="AA12" i="7"/>
  <c r="AA215" i="7"/>
  <c r="AA190" i="7"/>
  <c r="AA231" i="7"/>
  <c r="AA218" i="7"/>
  <c r="AA93" i="7"/>
  <c r="AA83" i="7"/>
  <c r="AA51" i="7"/>
  <c r="AA45" i="7"/>
  <c r="AA26" i="7"/>
  <c r="AA17" i="7"/>
  <c r="AA261" i="7"/>
  <c r="AA206" i="7"/>
  <c r="AA180" i="7"/>
  <c r="AA171" i="7"/>
  <c r="AA128" i="7"/>
  <c r="AA108" i="7"/>
  <c r="AA62" i="7"/>
  <c r="AA34" i="7"/>
  <c r="AA28" i="7"/>
  <c r="AA220" i="7"/>
  <c r="AA178" i="7"/>
  <c r="AA136" i="7"/>
  <c r="AA239" i="7"/>
  <c r="AA8" i="7"/>
  <c r="AA192" i="7"/>
  <c r="AA151" i="7"/>
  <c r="AA84" i="7"/>
  <c r="AA41" i="7"/>
  <c r="AA255" i="7"/>
  <c r="AA234" i="7"/>
  <c r="AA199" i="7"/>
  <c r="AA153" i="7"/>
  <c r="AA148" i="7"/>
  <c r="AA133" i="7"/>
  <c r="AA105" i="7"/>
  <c r="AA98" i="7"/>
  <c r="AA224" i="7"/>
  <c r="AA238" i="7"/>
  <c r="AA163" i="7"/>
  <c r="AA72" i="7"/>
  <c r="AA196" i="7"/>
  <c r="AA176" i="7"/>
  <c r="AA228" i="7"/>
  <c r="AA205" i="7"/>
  <c r="AA210" i="7"/>
  <c r="AA181" i="7"/>
  <c r="AA272" i="7"/>
  <c r="AA189" i="7"/>
  <c r="AA103" i="7"/>
  <c r="AA88" i="7"/>
  <c r="AA23" i="7"/>
  <c r="AA168" i="7"/>
  <c r="AA204" i="7"/>
  <c r="AA117" i="7"/>
  <c r="AA77" i="7"/>
  <c r="AA56" i="7"/>
  <c r="AA39" i="7"/>
  <c r="AA11" i="7"/>
  <c r="AA244" i="7"/>
  <c r="AA186" i="7"/>
  <c r="AA219" i="7"/>
  <c r="AA217" i="7"/>
  <c r="AA225" i="7"/>
  <c r="AA211" i="7"/>
  <c r="AA197" i="7"/>
  <c r="AA183" i="7"/>
  <c r="AA169" i="7"/>
  <c r="AA141" i="7"/>
  <c r="AA125" i="7"/>
  <c r="AA110" i="7"/>
  <c r="AA95" i="7"/>
  <c r="AA80" i="7"/>
  <c r="AA31" i="7"/>
  <c r="AA162" i="7"/>
  <c r="AA155" i="7"/>
  <c r="AA48" i="7"/>
  <c r="AA14" i="7"/>
  <c r="AA132" i="7"/>
  <c r="AA90" i="7"/>
  <c r="AA59" i="7"/>
  <c r="AA42" i="7"/>
  <c r="AA10" i="7"/>
  <c r="AA188" i="7"/>
  <c r="AA75" i="7"/>
  <c r="AA247" i="7"/>
  <c r="AA203" i="7"/>
  <c r="AA27" i="7"/>
  <c r="AA166" i="7"/>
  <c r="AA142" i="7"/>
  <c r="AA264" i="7"/>
  <c r="AA107" i="7"/>
  <c r="AA76" i="7"/>
  <c r="AA198" i="7"/>
  <c r="AA157" i="7"/>
  <c r="AA116" i="7"/>
  <c r="AA258" i="7"/>
  <c r="AA212" i="7"/>
  <c r="AA184" i="7"/>
  <c r="AA147" i="7"/>
  <c r="AA91" i="7"/>
  <c r="AA86" i="7"/>
  <c r="AA57" i="7"/>
  <c r="AA44" i="7"/>
  <c r="AA38" i="7"/>
  <c r="AA15" i="7"/>
  <c r="AA7" i="7"/>
  <c r="AA226" i="7"/>
  <c r="AA242" i="7"/>
  <c r="AA170" i="7"/>
  <c r="AA126" i="7"/>
  <c r="AA111" i="7"/>
  <c r="AA104" i="7"/>
  <c r="AA99" i="7"/>
  <c r="AA69" i="7"/>
  <c r="AA63" i="7"/>
  <c r="AA47" i="7"/>
  <c r="AA154" i="7"/>
  <c r="AA140" i="7"/>
  <c r="AA123" i="7"/>
  <c r="AA52" i="7"/>
  <c r="AA35" i="7"/>
  <c r="AA18" i="7"/>
  <c r="AA102" i="7"/>
  <c r="AA71" i="7"/>
  <c r="AA55" i="7"/>
  <c r="AA21" i="7"/>
  <c r="AQ267" i="7"/>
  <c r="AQ170" i="7"/>
  <c r="AQ258" i="7"/>
  <c r="AQ234" i="7"/>
  <c r="AQ212" i="7"/>
  <c r="AQ88" i="7"/>
  <c r="AQ72" i="7"/>
  <c r="AQ39" i="7"/>
  <c r="AQ23" i="7"/>
  <c r="AQ271" i="7"/>
  <c r="AH14" i="7"/>
  <c r="AN14" i="7" s="1"/>
  <c r="AN35" i="10"/>
  <c r="AH35" i="7"/>
  <c r="AN35" i="7" s="1"/>
  <c r="AH69" i="7"/>
  <c r="AN69" i="7" s="1"/>
  <c r="AN198" i="10"/>
  <c r="AH197" i="7"/>
  <c r="AN197" i="7" s="1"/>
  <c r="AI8" i="7"/>
  <c r="AO8" i="7" s="1"/>
  <c r="AY8" i="7" s="1"/>
  <c r="AO12" i="10"/>
  <c r="AI12" i="7"/>
  <c r="AO12" i="7" s="1"/>
  <c r="AY12" i="7" s="1"/>
  <c r="AI17" i="7"/>
  <c r="AO17" i="7" s="1"/>
  <c r="AY17" i="7" s="1"/>
  <c r="AO21" i="10"/>
  <c r="AY21" i="10" s="1"/>
  <c r="AI21" i="7"/>
  <c r="AO21" i="7" s="1"/>
  <c r="AY21" i="7" s="1"/>
  <c r="AI26" i="7"/>
  <c r="AO26" i="7" s="1"/>
  <c r="AY26" i="7" s="1"/>
  <c r="AI30" i="7"/>
  <c r="AO30" i="7" s="1"/>
  <c r="AY30" i="7" s="1"/>
  <c r="AI34" i="7"/>
  <c r="AO34" i="7" s="1"/>
  <c r="AY34" i="7" s="1"/>
  <c r="AO38" i="10"/>
  <c r="AY38" i="10" s="1"/>
  <c r="AI38" i="7"/>
  <c r="AO38" i="7" s="1"/>
  <c r="AY38" i="7" s="1"/>
  <c r="AO42" i="10"/>
  <c r="AY42" i="10" s="1"/>
  <c r="AI42" i="7"/>
  <c r="AO42" i="7" s="1"/>
  <c r="AY42" i="7" s="1"/>
  <c r="AI47" i="7"/>
  <c r="AO47" i="7" s="1"/>
  <c r="AY47" i="7" s="1"/>
  <c r="AI51" i="7"/>
  <c r="AO51" i="7" s="1"/>
  <c r="AY51" i="7" s="1"/>
  <c r="AO55" i="10"/>
  <c r="AY55" i="10" s="1"/>
  <c r="AI55" i="7"/>
  <c r="AO55" i="7" s="1"/>
  <c r="AY55" i="7" s="1"/>
  <c r="AI59" i="7"/>
  <c r="AO59" i="7" s="1"/>
  <c r="AY59" i="7" s="1"/>
  <c r="AO63" i="10"/>
  <c r="AY63" i="10" s="1"/>
  <c r="AI63" i="7"/>
  <c r="AO63" i="7" s="1"/>
  <c r="AY63" i="7" s="1"/>
  <c r="AO67" i="10"/>
  <c r="AY67" i="10" s="1"/>
  <c r="AI67" i="7"/>
  <c r="AO67" i="7" s="1"/>
  <c r="AY67" i="7" s="1"/>
  <c r="AO71" i="10"/>
  <c r="AY71" i="10" s="1"/>
  <c r="AI71" i="7"/>
  <c r="AO71" i="7" s="1"/>
  <c r="AY71" i="7" s="1"/>
  <c r="AO75" i="10"/>
  <c r="AY75" i="10" s="1"/>
  <c r="AI75" i="7"/>
  <c r="AO75" i="7" s="1"/>
  <c r="AY75" i="7" s="1"/>
  <c r="AI79" i="7"/>
  <c r="AO79" i="7" s="1"/>
  <c r="AY79" i="7" s="1"/>
  <c r="AI83" i="7"/>
  <c r="AO83" i="7" s="1"/>
  <c r="AY83" i="7" s="1"/>
  <c r="AO86" i="10"/>
  <c r="AY86" i="10" s="1"/>
  <c r="AI86" i="7"/>
  <c r="AO86" i="7" s="1"/>
  <c r="AY86" i="7" s="1"/>
  <c r="AO90" i="10"/>
  <c r="AY90" i="10" s="1"/>
  <c r="AI90" i="7"/>
  <c r="AO90" i="7" s="1"/>
  <c r="AY90" i="7" s="1"/>
  <c r="AO94" i="10"/>
  <c r="AY94" i="10" s="1"/>
  <c r="AI94" i="7"/>
  <c r="AO94" i="7" s="1"/>
  <c r="AY94" i="7" s="1"/>
  <c r="AO98" i="10"/>
  <c r="AY98" i="10" s="1"/>
  <c r="AI98" i="7"/>
  <c r="AO98" i="7" s="1"/>
  <c r="AY98" i="7" s="1"/>
  <c r="AI102" i="7"/>
  <c r="AO102" i="7" s="1"/>
  <c r="AY102" i="7" s="1"/>
  <c r="AO105" i="10"/>
  <c r="AY105" i="10" s="1"/>
  <c r="AI105" i="7"/>
  <c r="AO105" i="7" s="1"/>
  <c r="AO109" i="10"/>
  <c r="AY109" i="10" s="1"/>
  <c r="AI109" i="7"/>
  <c r="AO109" i="7" s="1"/>
  <c r="AY109" i="7" s="1"/>
  <c r="AO112" i="10"/>
  <c r="AY112" i="10" s="1"/>
  <c r="AI112" i="7"/>
  <c r="AO112" i="7" s="1"/>
  <c r="AY112" i="7" s="1"/>
  <c r="AO116" i="10"/>
  <c r="AY116" i="10" s="1"/>
  <c r="AI116" i="7"/>
  <c r="AO116" i="7" s="1"/>
  <c r="AY116" i="7" s="1"/>
  <c r="AI120" i="7"/>
  <c r="AO120" i="7" s="1"/>
  <c r="AY120" i="7" s="1"/>
  <c r="AO123" i="10"/>
  <c r="AY123" i="10" s="1"/>
  <c r="AI123" i="7"/>
  <c r="AO123" i="7" s="1"/>
  <c r="AY123" i="7" s="1"/>
  <c r="AI128" i="7"/>
  <c r="AO128" i="7" s="1"/>
  <c r="AY128" i="7" s="1"/>
  <c r="AO132" i="10"/>
  <c r="AY132" i="10" s="1"/>
  <c r="AI132" i="7"/>
  <c r="AO132" i="7" s="1"/>
  <c r="AY132" i="7" s="1"/>
  <c r="AO136" i="10"/>
  <c r="AY136" i="10" s="1"/>
  <c r="AI136" i="7"/>
  <c r="AO136" i="7" s="1"/>
  <c r="AY136" i="7" s="1"/>
  <c r="AO140" i="10"/>
  <c r="AY140" i="10" s="1"/>
  <c r="AI140" i="7"/>
  <c r="AO140" i="7" s="1"/>
  <c r="AY140" i="7" s="1"/>
  <c r="AI144" i="7"/>
  <c r="AO144" i="7" s="1"/>
  <c r="AY144" i="7" s="1"/>
  <c r="AO147" i="10"/>
  <c r="AY147" i="10" s="1"/>
  <c r="AI147" i="7"/>
  <c r="AO147" i="7" s="1"/>
  <c r="AY147" i="7" s="1"/>
  <c r="AO151" i="10"/>
  <c r="AY151" i="10" s="1"/>
  <c r="AI151" i="7"/>
  <c r="AO151" i="7" s="1"/>
  <c r="AY151" i="7" s="1"/>
  <c r="AI154" i="7"/>
  <c r="AO154" i="7" s="1"/>
  <c r="AY154" i="7" s="1"/>
  <c r="AO158" i="10"/>
  <c r="AY158" i="10" s="1"/>
  <c r="AI158" i="7"/>
  <c r="AO158" i="7" s="1"/>
  <c r="AY158" i="7" s="1"/>
  <c r="AI162" i="7"/>
  <c r="AO162" i="7" s="1"/>
  <c r="AY162" i="7" s="1"/>
  <c r="AO165" i="10"/>
  <c r="AY165" i="10" s="1"/>
  <c r="AI165" i="7"/>
  <c r="AO165" i="7" s="1"/>
  <c r="AY165" i="7" s="1"/>
  <c r="AI168" i="7"/>
  <c r="AO168" i="7" s="1"/>
  <c r="AY168" i="7" s="1"/>
  <c r="AO171" i="10"/>
  <c r="AY171" i="10" s="1"/>
  <c r="AI171" i="7"/>
  <c r="AO171" i="7" s="1"/>
  <c r="AY171" i="7" s="1"/>
  <c r="AO175" i="10"/>
  <c r="AY175" i="10" s="1"/>
  <c r="AI175" i="7"/>
  <c r="AO175" i="7" s="1"/>
  <c r="AY175" i="7" s="1"/>
  <c r="AO178" i="10"/>
  <c r="AY178" i="10" s="1"/>
  <c r="AI178" i="7"/>
  <c r="AO178" i="7" s="1"/>
  <c r="AY178" i="7" s="1"/>
  <c r="AI181" i="7"/>
  <c r="AO181" i="7" s="1"/>
  <c r="AY181" i="7" s="1"/>
  <c r="AO186" i="10"/>
  <c r="AY186" i="10" s="1"/>
  <c r="AI185" i="7"/>
  <c r="AO185" i="7" s="1"/>
  <c r="AY185" i="7" s="1"/>
  <c r="AO189" i="10"/>
  <c r="AY189" i="10" s="1"/>
  <c r="AI188" i="7"/>
  <c r="AO188" i="7" s="1"/>
  <c r="AY188" i="7" s="1"/>
  <c r="AI192" i="7"/>
  <c r="AO192" i="7" s="1"/>
  <c r="AY192" i="7" s="1"/>
  <c r="AI196" i="7"/>
  <c r="AO196" i="7" s="1"/>
  <c r="AY196" i="7" s="1"/>
  <c r="AO200" i="10"/>
  <c r="AY200" i="10" s="1"/>
  <c r="AI199" i="7"/>
  <c r="AO199" i="7" s="1"/>
  <c r="AY199" i="7" s="1"/>
  <c r="AO204" i="10"/>
  <c r="AY204" i="10" s="1"/>
  <c r="AI203" i="7"/>
  <c r="AO203" i="7" s="1"/>
  <c r="AY203" i="7" s="1"/>
  <c r="AO207" i="10"/>
  <c r="AY207" i="10" s="1"/>
  <c r="AI206" i="7"/>
  <c r="AO206" i="7" s="1"/>
  <c r="AY206" i="7" s="1"/>
  <c r="AO211" i="10"/>
  <c r="AY211" i="10" s="1"/>
  <c r="AI210" i="7"/>
  <c r="AO210" i="7" s="1"/>
  <c r="AY210" i="7" s="1"/>
  <c r="AO214" i="10"/>
  <c r="AY214" i="10" s="1"/>
  <c r="AI213" i="7"/>
  <c r="AO213" i="7" s="1"/>
  <c r="AY213" i="7" s="1"/>
  <c r="AO218" i="10"/>
  <c r="AY218" i="10" s="1"/>
  <c r="AI217" i="7"/>
  <c r="AO217" i="7" s="1"/>
  <c r="AY217" i="7" s="1"/>
  <c r="AO221" i="10"/>
  <c r="AY221" i="10" s="1"/>
  <c r="AI220" i="7"/>
  <c r="AO220" i="7" s="1"/>
  <c r="AY220" i="7" s="1"/>
  <c r="AO225" i="10"/>
  <c r="AY225" i="10" s="1"/>
  <c r="AI224" i="7"/>
  <c r="AO224" i="7" s="1"/>
  <c r="AY224" i="7" s="1"/>
  <c r="AO228" i="10"/>
  <c r="AY228" i="10" s="1"/>
  <c r="AI227" i="7"/>
  <c r="AO227" i="7" s="1"/>
  <c r="AY227" i="7" s="1"/>
  <c r="AO232" i="10"/>
  <c r="AY232" i="10" s="1"/>
  <c r="AI231" i="7"/>
  <c r="AO231" i="7" s="1"/>
  <c r="AY231" i="7" s="1"/>
  <c r="AO236" i="10"/>
  <c r="AY236" i="10" s="1"/>
  <c r="AI235" i="7"/>
  <c r="AO235" i="7" s="1"/>
  <c r="AY235" i="7" s="1"/>
  <c r="AO240" i="10"/>
  <c r="AY240" i="10" s="1"/>
  <c r="AI239" i="7"/>
  <c r="AO239" i="7" s="1"/>
  <c r="AY239" i="7" s="1"/>
  <c r="AO244" i="10"/>
  <c r="AY244" i="10" s="1"/>
  <c r="AI243" i="7"/>
  <c r="AO243" i="7" s="1"/>
  <c r="AY243" i="7" s="1"/>
  <c r="AO248" i="10"/>
  <c r="AY248" i="10" s="1"/>
  <c r="AI247" i="7"/>
  <c r="AO247" i="7" s="1"/>
  <c r="AY247" i="7" s="1"/>
  <c r="AO252" i="10"/>
  <c r="AY252" i="10" s="1"/>
  <c r="AI251" i="7"/>
  <c r="AO251" i="7" s="1"/>
  <c r="AY251" i="7" s="1"/>
  <c r="AN259" i="10"/>
  <c r="AH258" i="7"/>
  <c r="AN258" i="7" s="1"/>
  <c r="AI263" i="7"/>
  <c r="AO263" i="7" s="1"/>
  <c r="AY263" i="7" s="1"/>
  <c r="AN269" i="10"/>
  <c r="AH268" i="7"/>
  <c r="AN268" i="7" s="1"/>
  <c r="AN273" i="10"/>
  <c r="AH272" i="7"/>
  <c r="AN272" i="7" s="1"/>
  <c r="AQ165" i="7"/>
  <c r="AQ90" i="7"/>
  <c r="AQ205" i="7"/>
  <c r="AN31" i="10"/>
  <c r="AH31" i="7"/>
  <c r="AN31" i="7" s="1"/>
  <c r="AN52" i="10"/>
  <c r="AH52" i="7"/>
  <c r="AN52" i="7" s="1"/>
  <c r="AN72" i="10"/>
  <c r="AH72" i="7"/>
  <c r="AN72" i="7" s="1"/>
  <c r="AH95" i="7"/>
  <c r="AN95" i="7" s="1"/>
  <c r="AN110" i="10"/>
  <c r="AH110" i="7"/>
  <c r="AN110" i="7" s="1"/>
  <c r="AH125" i="7"/>
  <c r="AN125" i="7" s="1"/>
  <c r="AN145" i="10"/>
  <c r="AH145" i="7"/>
  <c r="AN145" i="7" s="1"/>
  <c r="AN159" i="10"/>
  <c r="AH159" i="7"/>
  <c r="AN159" i="7" s="1"/>
  <c r="AN176" i="10"/>
  <c r="AH176" i="7"/>
  <c r="AN176" i="7" s="1"/>
  <c r="AN190" i="10"/>
  <c r="AH189" i="7"/>
  <c r="AN189" i="7" s="1"/>
  <c r="AN226" i="10"/>
  <c r="AH225" i="7"/>
  <c r="AN225" i="7" s="1"/>
  <c r="AN245" i="10"/>
  <c r="AH244" i="7"/>
  <c r="AN244" i="7" s="1"/>
  <c r="AO269" i="10"/>
  <c r="AY269" i="10" s="1"/>
  <c r="AI268" i="7"/>
  <c r="AO268" i="7" s="1"/>
  <c r="AY268" i="7" s="1"/>
  <c r="AO95" i="10"/>
  <c r="AY95" i="10" s="1"/>
  <c r="AI95" i="7"/>
  <c r="AO95" i="7" s="1"/>
  <c r="AY95" i="7" s="1"/>
  <c r="AO99" i="10"/>
  <c r="AY99" i="10" s="1"/>
  <c r="AI99" i="7"/>
  <c r="AO99" i="7" s="1"/>
  <c r="AY99" i="7" s="1"/>
  <c r="AI103" i="7"/>
  <c r="AO103" i="7" s="1"/>
  <c r="AY103" i="7" s="1"/>
  <c r="AI107" i="7"/>
  <c r="AO107" i="7" s="1"/>
  <c r="AY107" i="7" s="1"/>
  <c r="AO110" i="10"/>
  <c r="AY110" i="10" s="1"/>
  <c r="AI110" i="7"/>
  <c r="AO110" i="7" s="1"/>
  <c r="AY110" i="7" s="1"/>
  <c r="AO113" i="10"/>
  <c r="AY113" i="10" s="1"/>
  <c r="AI113" i="7"/>
  <c r="AO113" i="7" s="1"/>
  <c r="AY113" i="7" s="1"/>
  <c r="AO117" i="10"/>
  <c r="AY117" i="10" s="1"/>
  <c r="AI117" i="7"/>
  <c r="AO117" i="7" s="1"/>
  <c r="AY117" i="7" s="1"/>
  <c r="AO121" i="10"/>
  <c r="AY121" i="10" s="1"/>
  <c r="AI121" i="7"/>
  <c r="AO121" i="7" s="1"/>
  <c r="AY121" i="7" s="1"/>
  <c r="AI125" i="7"/>
  <c r="AO125" i="7" s="1"/>
  <c r="AY125" i="7" s="1"/>
  <c r="AO129" i="10"/>
  <c r="AY129" i="10" s="1"/>
  <c r="AI129" i="7"/>
  <c r="AO129" i="7" s="1"/>
  <c r="AY129" i="7" s="1"/>
  <c r="AO133" i="10"/>
  <c r="AY133" i="10" s="1"/>
  <c r="AI133" i="7"/>
  <c r="AO133" i="7" s="1"/>
  <c r="AY133" i="7" s="1"/>
  <c r="AI138" i="7"/>
  <c r="AO138" i="7" s="1"/>
  <c r="AY138" i="7" s="1"/>
  <c r="AO141" i="10"/>
  <c r="AY141" i="10" s="1"/>
  <c r="AI141" i="7"/>
  <c r="AO141" i="7" s="1"/>
  <c r="AY141" i="7" s="1"/>
  <c r="AO145" i="10"/>
  <c r="AY145" i="10" s="1"/>
  <c r="AI145" i="7"/>
  <c r="AO145" i="7" s="1"/>
  <c r="AY145" i="7" s="1"/>
  <c r="AO148" i="10"/>
  <c r="AY148" i="10" s="1"/>
  <c r="AI148" i="7"/>
  <c r="AO148" i="7" s="1"/>
  <c r="AY148" i="7" s="1"/>
  <c r="AO152" i="10"/>
  <c r="AY152" i="10" s="1"/>
  <c r="AI152" i="7"/>
  <c r="AO152" i="7" s="1"/>
  <c r="AY152" i="7" s="1"/>
  <c r="AO155" i="10"/>
  <c r="AY155" i="10" s="1"/>
  <c r="AI155" i="7"/>
  <c r="AO155" i="7" s="1"/>
  <c r="AY155" i="7" s="1"/>
  <c r="AO159" i="10"/>
  <c r="AY159" i="10" s="1"/>
  <c r="AI159" i="7"/>
  <c r="AO159" i="7" s="1"/>
  <c r="AY159" i="7" s="1"/>
  <c r="AO163" i="10"/>
  <c r="AY163" i="10" s="1"/>
  <c r="AI163" i="7"/>
  <c r="AO163" i="7" s="1"/>
  <c r="AY163" i="7" s="1"/>
  <c r="AO166" i="10"/>
  <c r="AY166" i="10" s="1"/>
  <c r="AI166" i="7"/>
  <c r="AO166" i="7" s="1"/>
  <c r="AY166" i="7" s="1"/>
  <c r="AO169" i="10"/>
  <c r="AY169" i="10" s="1"/>
  <c r="AI169" i="7"/>
  <c r="AO169" i="7" s="1"/>
  <c r="AY169" i="7" s="1"/>
  <c r="AI173" i="7"/>
  <c r="AO173" i="7" s="1"/>
  <c r="AY173" i="7" s="1"/>
  <c r="AO176" i="10"/>
  <c r="AY176" i="10" s="1"/>
  <c r="AI176" i="7"/>
  <c r="AO176" i="7" s="1"/>
  <c r="AY176" i="7" s="1"/>
  <c r="AO179" i="10"/>
  <c r="AY179" i="10" s="1"/>
  <c r="AI179" i="7"/>
  <c r="AO179" i="7" s="1"/>
  <c r="AY179" i="7" s="1"/>
  <c r="AI183" i="7"/>
  <c r="AO183" i="7" s="1"/>
  <c r="AY183" i="7" s="1"/>
  <c r="AO187" i="10"/>
  <c r="AY187" i="10" s="1"/>
  <c r="AI186" i="7"/>
  <c r="AO186" i="7" s="1"/>
  <c r="AY186" i="7" s="1"/>
  <c r="AO190" i="10"/>
  <c r="AY190" i="10" s="1"/>
  <c r="AI189" i="7"/>
  <c r="AO189" i="7" s="1"/>
  <c r="AY189" i="7" s="1"/>
  <c r="AO194" i="10"/>
  <c r="AY194" i="10" s="1"/>
  <c r="AI193" i="7"/>
  <c r="AO193" i="7" s="1"/>
  <c r="AY193" i="7" s="1"/>
  <c r="AO198" i="10"/>
  <c r="AY198" i="10" s="1"/>
  <c r="AI197" i="7"/>
  <c r="AO197" i="7" s="1"/>
  <c r="AY197" i="7" s="1"/>
  <c r="AI201" i="7"/>
  <c r="AO201" i="7" s="1"/>
  <c r="AY201" i="7" s="1"/>
  <c r="AO205" i="10"/>
  <c r="AY205" i="10" s="1"/>
  <c r="AI204" i="7"/>
  <c r="AO204" i="7" s="1"/>
  <c r="AY204" i="7" s="1"/>
  <c r="AI208" i="7"/>
  <c r="AO208" i="7" s="1"/>
  <c r="AY208" i="7" s="1"/>
  <c r="AO212" i="10"/>
  <c r="AY212" i="10" s="1"/>
  <c r="AI211" i="7"/>
  <c r="AO211" i="7" s="1"/>
  <c r="AY211" i="7" s="1"/>
  <c r="AI215" i="7"/>
  <c r="AO215" i="7" s="1"/>
  <c r="AY215" i="7" s="1"/>
  <c r="AO219" i="10"/>
  <c r="AY219" i="10" s="1"/>
  <c r="AI218" i="7"/>
  <c r="AO218" i="7" s="1"/>
  <c r="AY218" i="7" s="1"/>
  <c r="AO222" i="10"/>
  <c r="AY222" i="10" s="1"/>
  <c r="AI221" i="7"/>
  <c r="AO221" i="7" s="1"/>
  <c r="AY221" i="7" s="1"/>
  <c r="AO226" i="10"/>
  <c r="AY226" i="10" s="1"/>
  <c r="AI225" i="7"/>
  <c r="AO225" i="7" s="1"/>
  <c r="AY225" i="7" s="1"/>
  <c r="AO229" i="10"/>
  <c r="AY229" i="10" s="1"/>
  <c r="AI228" i="7"/>
  <c r="AO228" i="7" s="1"/>
  <c r="AY228" i="7" s="1"/>
  <c r="AO233" i="10"/>
  <c r="AY233" i="10" s="1"/>
  <c r="AI232" i="7"/>
  <c r="AO232" i="7" s="1"/>
  <c r="AY232" i="7" s="1"/>
  <c r="AO237" i="10"/>
  <c r="AY237" i="10" s="1"/>
  <c r="AI236" i="7"/>
  <c r="AO236" i="7" s="1"/>
  <c r="AY236" i="7" s="1"/>
  <c r="AO241" i="10"/>
  <c r="AY241" i="10" s="1"/>
  <c r="AI240" i="7"/>
  <c r="AO240" i="7" s="1"/>
  <c r="AY240" i="7" s="1"/>
  <c r="AO245" i="10"/>
  <c r="AY245" i="10" s="1"/>
  <c r="AI244" i="7"/>
  <c r="AO244" i="7" s="1"/>
  <c r="AY244" i="7" s="1"/>
  <c r="AO249" i="10"/>
  <c r="AY249" i="10" s="1"/>
  <c r="AI248" i="7"/>
  <c r="AO248" i="7" s="1"/>
  <c r="AY248" i="7" s="1"/>
  <c r="AO255" i="10"/>
  <c r="AY255" i="10" s="1"/>
  <c r="AI254" i="7"/>
  <c r="AO254" i="7" s="1"/>
  <c r="AY254" i="7" s="1"/>
  <c r="AH260" i="7"/>
  <c r="AN260" i="7" s="1"/>
  <c r="AO265" i="10"/>
  <c r="AY265" i="10" s="1"/>
  <c r="AI264" i="7"/>
  <c r="AO264" i="7" s="1"/>
  <c r="AY264" i="7" s="1"/>
  <c r="AH270" i="7"/>
  <c r="AN270" i="7" s="1"/>
  <c r="AH263" i="7"/>
  <c r="AN263" i="7" s="1"/>
  <c r="AH10" i="7"/>
  <c r="AN10" i="7" s="1"/>
  <c r="AH27" i="7"/>
  <c r="AN27" i="7" s="1"/>
  <c r="AN48" i="10"/>
  <c r="AH48" i="7"/>
  <c r="AN48" i="7" s="1"/>
  <c r="AN60" i="10"/>
  <c r="AH60" i="7"/>
  <c r="AN60" i="7" s="1"/>
  <c r="AN76" i="10"/>
  <c r="AH76" i="7"/>
  <c r="AN76" i="7" s="1"/>
  <c r="AN84" i="10"/>
  <c r="AH84" i="7"/>
  <c r="AN84" i="7" s="1"/>
  <c r="AH103" i="7"/>
  <c r="AN103" i="7" s="1"/>
  <c r="AN117" i="10"/>
  <c r="AH117" i="7"/>
  <c r="AN117" i="7" s="1"/>
  <c r="AN133" i="10"/>
  <c r="AH133" i="7"/>
  <c r="AN133" i="7" s="1"/>
  <c r="AN148" i="10"/>
  <c r="AH148" i="7"/>
  <c r="AN148" i="7" s="1"/>
  <c r="AN166" i="10"/>
  <c r="AH166" i="7"/>
  <c r="AN166" i="7" s="1"/>
  <c r="AN179" i="10"/>
  <c r="AH179" i="7"/>
  <c r="AN179" i="7" s="1"/>
  <c r="AN194" i="10"/>
  <c r="AH193" i="7"/>
  <c r="AN193" i="7" s="1"/>
  <c r="AN212" i="10"/>
  <c r="AH211" i="7"/>
  <c r="AN211" i="7" s="1"/>
  <c r="AN222" i="10"/>
  <c r="AH221" i="7"/>
  <c r="AN221" i="7" s="1"/>
  <c r="AN237" i="10"/>
  <c r="AH236" i="7"/>
  <c r="AN236" i="7" s="1"/>
  <c r="AN249" i="10"/>
  <c r="AH248" i="7"/>
  <c r="AN248" i="7" s="1"/>
  <c r="AN265" i="10"/>
  <c r="AH264" i="7"/>
  <c r="AN264" i="7" s="1"/>
  <c r="AH257" i="7"/>
  <c r="AN257" i="7" s="1"/>
  <c r="AO60" i="10"/>
  <c r="AY60" i="10" s="1"/>
  <c r="AI60" i="7"/>
  <c r="AO60" i="7" s="1"/>
  <c r="AY60" i="7" s="1"/>
  <c r="AN7" i="10"/>
  <c r="AH7" i="7"/>
  <c r="AN7" i="7" s="1"/>
  <c r="AN11" i="10"/>
  <c r="AH11" i="7"/>
  <c r="AN11" i="7" s="1"/>
  <c r="AN15" i="10"/>
  <c r="AH15" i="7"/>
  <c r="AN15" i="7" s="1"/>
  <c r="AH20" i="7"/>
  <c r="AN20" i="7" s="1"/>
  <c r="AN24" i="10"/>
  <c r="AH24" i="7"/>
  <c r="AN24" i="7" s="1"/>
  <c r="AN28" i="10"/>
  <c r="AH28" i="7"/>
  <c r="AN28" i="7" s="1"/>
  <c r="AN32" i="10"/>
  <c r="AH32" i="7"/>
  <c r="AN32" i="7" s="1"/>
  <c r="AH37" i="7"/>
  <c r="AN37" i="7" s="1"/>
  <c r="AH41" i="7"/>
  <c r="AN41" i="7" s="1"/>
  <c r="AN45" i="10"/>
  <c r="AH45" i="7"/>
  <c r="AN45" i="7" s="1"/>
  <c r="AH49" i="7"/>
  <c r="AN49" i="7" s="1"/>
  <c r="AH54" i="7"/>
  <c r="AN54" i="7" s="1"/>
  <c r="AN57" i="10"/>
  <c r="AH57" i="7"/>
  <c r="AN57" i="7" s="1"/>
  <c r="AH62" i="7"/>
  <c r="AN62" i="7" s="1"/>
  <c r="AH66" i="7"/>
  <c r="AN66" i="7" s="1"/>
  <c r="AN70" i="10"/>
  <c r="AH70" i="7"/>
  <c r="AN70" i="7" s="1"/>
  <c r="AH74" i="7"/>
  <c r="AN74" i="7" s="1"/>
  <c r="AH77" i="7"/>
  <c r="AN77" i="7" s="1"/>
  <c r="AH81" i="7"/>
  <c r="AN81" i="7" s="1"/>
  <c r="AN85" i="10"/>
  <c r="AH85" i="7"/>
  <c r="AN85" i="7" s="1"/>
  <c r="AN89" i="10"/>
  <c r="AH89" i="7"/>
  <c r="AN89" i="7" s="1"/>
  <c r="AH93" i="7"/>
  <c r="AN93" i="7" s="1"/>
  <c r="AH97" i="7"/>
  <c r="AN97" i="7" s="1"/>
  <c r="AN100" i="10"/>
  <c r="AH100" i="7"/>
  <c r="AN100" i="7" s="1"/>
  <c r="AN104" i="10"/>
  <c r="AH104" i="7"/>
  <c r="AN104" i="7" s="1"/>
  <c r="AN108" i="10"/>
  <c r="AH108" i="7"/>
  <c r="AN108" i="7" s="1"/>
  <c r="AN111" i="10"/>
  <c r="AH111" i="7"/>
  <c r="AN111" i="7" s="1"/>
  <c r="AH115" i="7"/>
  <c r="AN115" i="7" s="1"/>
  <c r="AN118" i="10"/>
  <c r="AH118" i="7"/>
  <c r="AN118" i="7" s="1"/>
  <c r="AN122" i="10"/>
  <c r="AH122" i="7"/>
  <c r="AN122" i="7" s="1"/>
  <c r="AH126" i="7"/>
  <c r="AN126" i="7" s="1"/>
  <c r="AH131" i="7"/>
  <c r="AN131" i="7" s="1"/>
  <c r="AH135" i="7"/>
  <c r="AN135" i="7" s="1"/>
  <c r="AN139" i="10"/>
  <c r="AH139" i="7"/>
  <c r="AN139" i="7" s="1"/>
  <c r="AN142" i="10"/>
  <c r="AH142" i="7"/>
  <c r="AN142" i="7" s="1"/>
  <c r="AN146" i="10"/>
  <c r="AH146" i="7"/>
  <c r="AN146" i="7" s="1"/>
  <c r="AH150" i="7"/>
  <c r="AN150" i="7" s="1"/>
  <c r="AN153" i="10"/>
  <c r="AH153" i="7"/>
  <c r="AN153" i="7" s="1"/>
  <c r="AH157" i="7"/>
  <c r="AN157" i="7" s="1"/>
  <c r="AN160" i="10"/>
  <c r="AH160" i="7"/>
  <c r="AN160" i="7" s="1"/>
  <c r="AH164" i="7"/>
  <c r="AN164" i="7" s="1"/>
  <c r="AN167" i="10"/>
  <c r="AH167" i="7"/>
  <c r="AN167" i="7" s="1"/>
  <c r="AN170" i="10"/>
  <c r="AH170" i="7"/>
  <c r="AN170" i="7" s="1"/>
  <c r="AN174" i="10"/>
  <c r="AH174" i="7"/>
  <c r="AN174" i="7" s="1"/>
  <c r="AN177" i="10"/>
  <c r="AH177" i="7"/>
  <c r="AN177" i="7" s="1"/>
  <c r="AN181" i="10"/>
  <c r="AH180" i="7"/>
  <c r="AN180" i="7" s="1"/>
  <c r="AH184" i="7"/>
  <c r="AN184" i="7" s="1"/>
  <c r="AN188" i="10"/>
  <c r="AH187" i="7"/>
  <c r="AN187" i="7" s="1"/>
  <c r="AN191" i="10"/>
  <c r="AH190" i="7"/>
  <c r="AN190" i="7" s="1"/>
  <c r="AH194" i="7"/>
  <c r="AN194" i="7" s="1"/>
  <c r="AN199" i="10"/>
  <c r="AH198" i="7"/>
  <c r="AN198" i="7" s="1"/>
  <c r="AN203" i="10"/>
  <c r="AH202" i="7"/>
  <c r="AN202" i="7" s="1"/>
  <c r="AN206" i="10"/>
  <c r="AH205" i="7"/>
  <c r="AN205" i="7" s="1"/>
  <c r="AN210" i="10"/>
  <c r="AH209" i="7"/>
  <c r="AN209" i="7" s="1"/>
  <c r="AN213" i="10"/>
  <c r="AH212" i="7"/>
  <c r="AN212" i="7" s="1"/>
  <c r="AN217" i="10"/>
  <c r="AH216" i="7"/>
  <c r="AN216" i="7" s="1"/>
  <c r="AN220" i="10"/>
  <c r="AH219" i="7"/>
  <c r="AN219" i="7" s="1"/>
  <c r="AH223" i="7"/>
  <c r="AN223" i="7" s="1"/>
  <c r="AN227" i="10"/>
  <c r="AH226" i="7"/>
  <c r="AN226" i="7" s="1"/>
  <c r="AH230" i="7"/>
  <c r="AN230" i="7" s="1"/>
  <c r="AH238" i="7"/>
  <c r="AN238" i="7" s="1"/>
  <c r="AH246" i="7"/>
  <c r="AN246" i="7" s="1"/>
  <c r="AN256" i="10"/>
  <c r="AH255" i="7"/>
  <c r="AN255" i="7" s="1"/>
  <c r="AI260" i="7"/>
  <c r="AO260" i="7" s="1"/>
  <c r="AY260" i="7" s="1"/>
  <c r="AI266" i="7"/>
  <c r="AO266" i="7" s="1"/>
  <c r="AY266" i="7" s="1"/>
  <c r="AI270" i="7"/>
  <c r="AO270" i="7" s="1"/>
  <c r="AY270" i="7" s="1"/>
  <c r="AH266" i="7"/>
  <c r="AN266" i="7" s="1"/>
  <c r="AQ84" i="7"/>
  <c r="AQ76" i="7"/>
  <c r="AQ60" i="7"/>
  <c r="AQ27" i="7"/>
  <c r="AQ18" i="7"/>
  <c r="AQ180" i="7"/>
  <c r="AQ122" i="7"/>
  <c r="AH18" i="7"/>
  <c r="AN18" i="7" s="1"/>
  <c r="AH39" i="7"/>
  <c r="AN39" i="7" s="1"/>
  <c r="AH64" i="7"/>
  <c r="AN64" i="7" s="1"/>
  <c r="AH88" i="7"/>
  <c r="AN88" i="7" s="1"/>
  <c r="AN99" i="10"/>
  <c r="AH99" i="7"/>
  <c r="AN99" i="7" s="1"/>
  <c r="AN113" i="10"/>
  <c r="AH113" i="7"/>
  <c r="AN113" i="7" s="1"/>
  <c r="AN129" i="10"/>
  <c r="AH129" i="7"/>
  <c r="AN129" i="7" s="1"/>
  <c r="AN141" i="10"/>
  <c r="AH141" i="7"/>
  <c r="AN141" i="7" s="1"/>
  <c r="AN155" i="10"/>
  <c r="AH155" i="7"/>
  <c r="AN155" i="7" s="1"/>
  <c r="AN169" i="10"/>
  <c r="AH169" i="7"/>
  <c r="AN169" i="7" s="1"/>
  <c r="AN187" i="10"/>
  <c r="AH186" i="7"/>
  <c r="AN186" i="7" s="1"/>
  <c r="AN205" i="10"/>
  <c r="AH204" i="7"/>
  <c r="AN204" i="7" s="1"/>
  <c r="AN229" i="10"/>
  <c r="AH228" i="7"/>
  <c r="AN228" i="7" s="1"/>
  <c r="AN241" i="10"/>
  <c r="AH240" i="7"/>
  <c r="AN240" i="7" s="1"/>
  <c r="AO259" i="10"/>
  <c r="AY259" i="10" s="1"/>
  <c r="AI258" i="7"/>
  <c r="AO258" i="7" s="1"/>
  <c r="AY258" i="7" s="1"/>
  <c r="AI10" i="7"/>
  <c r="AO10" i="7" s="1"/>
  <c r="AY10" i="7" s="1"/>
  <c r="AI23" i="7"/>
  <c r="AO23" i="7" s="1"/>
  <c r="AY23" i="7" s="1"/>
  <c r="AO31" i="10"/>
  <c r="AY31" i="10" s="1"/>
  <c r="AI31" i="7"/>
  <c r="AO31" i="7" s="1"/>
  <c r="AY31" i="7" s="1"/>
  <c r="AI39" i="7"/>
  <c r="AO39" i="7" s="1"/>
  <c r="AY39" i="7" s="1"/>
  <c r="AO48" i="10"/>
  <c r="AY48" i="10" s="1"/>
  <c r="AI48" i="7"/>
  <c r="AO48" i="7" s="1"/>
  <c r="AY48" i="7" s="1"/>
  <c r="AO56" i="10"/>
  <c r="AY56" i="10" s="1"/>
  <c r="AI56" i="7"/>
  <c r="AO56" i="7" s="1"/>
  <c r="AY56" i="7" s="1"/>
  <c r="AI69" i="7"/>
  <c r="AO69" i="7" s="1"/>
  <c r="AY69" i="7" s="1"/>
  <c r="AO76" i="10"/>
  <c r="AY76" i="10" s="1"/>
  <c r="AI76" i="7"/>
  <c r="AO76" i="7" s="1"/>
  <c r="AY76" i="7" s="1"/>
  <c r="AO84" i="10"/>
  <c r="AY84" i="10" s="1"/>
  <c r="AI84" i="7"/>
  <c r="AO84" i="7" s="1"/>
  <c r="AY84" i="7" s="1"/>
  <c r="AO91" i="10"/>
  <c r="AY91" i="10" s="1"/>
  <c r="AI91" i="7"/>
  <c r="AO91" i="7" s="1"/>
  <c r="AY91" i="7" s="1"/>
  <c r="AO7" i="10"/>
  <c r="AY7" i="10" s="1"/>
  <c r="AI7" i="7"/>
  <c r="AO7" i="7" s="1"/>
  <c r="AY7" i="7" s="1"/>
  <c r="AO11" i="10"/>
  <c r="AY11" i="10" s="1"/>
  <c r="AI11" i="7"/>
  <c r="AO11" i="7" s="1"/>
  <c r="AY11" i="7" s="1"/>
  <c r="AO15" i="10"/>
  <c r="AY15" i="10" s="1"/>
  <c r="AI15" i="7"/>
  <c r="AO15" i="7" s="1"/>
  <c r="AY15" i="7" s="1"/>
  <c r="AI20" i="7"/>
  <c r="AO20" i="7" s="1"/>
  <c r="AY20" i="7" s="1"/>
  <c r="AO24" i="10"/>
  <c r="AY24" i="10" s="1"/>
  <c r="AI24" i="7"/>
  <c r="AO24" i="7" s="1"/>
  <c r="AY24" i="7" s="1"/>
  <c r="AO28" i="10"/>
  <c r="AY28" i="10" s="1"/>
  <c r="AI28" i="7"/>
  <c r="AO28" i="7" s="1"/>
  <c r="AY28" i="7" s="1"/>
  <c r="AO32" i="10"/>
  <c r="AY32" i="10" s="1"/>
  <c r="AI32" i="7"/>
  <c r="AO32" i="7" s="1"/>
  <c r="AY32" i="7" s="1"/>
  <c r="AI37" i="7"/>
  <c r="AO37" i="7" s="1"/>
  <c r="AY37" i="7" s="1"/>
  <c r="AI41" i="7"/>
  <c r="AO41" i="7" s="1"/>
  <c r="AY41" i="7" s="1"/>
  <c r="AO45" i="10"/>
  <c r="AY45" i="10" s="1"/>
  <c r="AI45" i="7"/>
  <c r="AO45" i="7" s="1"/>
  <c r="AY45" i="7" s="1"/>
  <c r="AI49" i="7"/>
  <c r="AO49" i="7" s="1"/>
  <c r="AY49" i="7" s="1"/>
  <c r="AI54" i="7"/>
  <c r="AO54" i="7" s="1"/>
  <c r="AY54" i="7" s="1"/>
  <c r="AO57" i="10"/>
  <c r="AY57" i="10" s="1"/>
  <c r="AI57" i="7"/>
  <c r="AO57" i="7" s="1"/>
  <c r="AY57" i="7" s="1"/>
  <c r="AI62" i="7"/>
  <c r="AO62" i="7" s="1"/>
  <c r="AY62" i="7" s="1"/>
  <c r="AI66" i="7"/>
  <c r="AO66" i="7" s="1"/>
  <c r="AY66" i="7" s="1"/>
  <c r="AO70" i="10"/>
  <c r="AY70" i="10" s="1"/>
  <c r="AI70" i="7"/>
  <c r="AO70" i="7" s="1"/>
  <c r="AY70" i="7" s="1"/>
  <c r="AI74" i="7"/>
  <c r="AO74" i="7" s="1"/>
  <c r="AY74" i="7" s="1"/>
  <c r="AO77" i="10"/>
  <c r="AY77" i="10" s="1"/>
  <c r="AI77" i="7"/>
  <c r="AO77" i="7" s="1"/>
  <c r="AY77" i="7" s="1"/>
  <c r="AO81" i="10"/>
  <c r="AY81" i="10" s="1"/>
  <c r="AI81" i="7"/>
  <c r="AO81" i="7" s="1"/>
  <c r="AY81" i="7" s="1"/>
  <c r="AO85" i="10"/>
  <c r="AY85" i="10" s="1"/>
  <c r="AI85" i="7"/>
  <c r="AO85" i="7" s="1"/>
  <c r="AY85" i="7" s="1"/>
  <c r="AO89" i="10"/>
  <c r="AY89" i="10" s="1"/>
  <c r="AI89" i="7"/>
  <c r="AO89" i="7" s="1"/>
  <c r="AY89" i="7" s="1"/>
  <c r="AI93" i="7"/>
  <c r="AO93" i="7" s="1"/>
  <c r="AY93" i="7" s="1"/>
  <c r="AI97" i="7"/>
  <c r="AO97" i="7" s="1"/>
  <c r="AY97" i="7" s="1"/>
  <c r="AO100" i="10"/>
  <c r="AY100" i="10" s="1"/>
  <c r="AI100" i="7"/>
  <c r="AO100" i="7" s="1"/>
  <c r="AY100" i="7" s="1"/>
  <c r="AO104" i="10"/>
  <c r="AY104" i="10" s="1"/>
  <c r="AI104" i="7"/>
  <c r="AO104" i="7" s="1"/>
  <c r="AY104" i="7" s="1"/>
  <c r="AO108" i="10"/>
  <c r="AY108" i="10" s="1"/>
  <c r="AI108" i="7"/>
  <c r="AO108" i="7" s="1"/>
  <c r="AY108" i="7" s="1"/>
  <c r="AO111" i="10"/>
  <c r="AY111" i="10" s="1"/>
  <c r="AI111" i="7"/>
  <c r="AO111" i="7" s="1"/>
  <c r="AY111" i="7" s="1"/>
  <c r="AI115" i="7"/>
  <c r="AO115" i="7" s="1"/>
  <c r="AY115" i="7" s="1"/>
  <c r="AO118" i="10"/>
  <c r="AY118" i="10" s="1"/>
  <c r="AI118" i="7"/>
  <c r="AO118" i="7" s="1"/>
  <c r="AY118" i="7" s="1"/>
  <c r="AO122" i="10"/>
  <c r="AY122" i="10" s="1"/>
  <c r="AI122" i="7"/>
  <c r="AO122" i="7" s="1"/>
  <c r="AY122" i="7" s="1"/>
  <c r="AO126" i="10"/>
  <c r="AY126" i="10" s="1"/>
  <c r="AI126" i="7"/>
  <c r="AO126" i="7" s="1"/>
  <c r="AY126" i="7" s="1"/>
  <c r="AI131" i="7"/>
  <c r="AO131" i="7" s="1"/>
  <c r="AY131" i="7" s="1"/>
  <c r="AI135" i="7"/>
  <c r="AO135" i="7" s="1"/>
  <c r="AY135" i="7" s="1"/>
  <c r="AO139" i="10"/>
  <c r="AY139" i="10" s="1"/>
  <c r="AI139" i="7"/>
  <c r="AO139" i="7" s="1"/>
  <c r="AY139" i="7" s="1"/>
  <c r="AO142" i="10"/>
  <c r="AY142" i="10" s="1"/>
  <c r="AI142" i="7"/>
  <c r="AO142" i="7" s="1"/>
  <c r="AY142" i="7" s="1"/>
  <c r="AO146" i="10"/>
  <c r="AY146" i="10" s="1"/>
  <c r="AI146" i="7"/>
  <c r="AO146" i="7" s="1"/>
  <c r="AY146" i="7" s="1"/>
  <c r="AI150" i="7"/>
  <c r="AO150" i="7" s="1"/>
  <c r="AY150" i="7" s="1"/>
  <c r="AO153" i="10"/>
  <c r="AY153" i="10" s="1"/>
  <c r="AI153" i="7"/>
  <c r="AO153" i="7" s="1"/>
  <c r="AY153" i="7" s="1"/>
  <c r="AI157" i="7"/>
  <c r="AO157" i="7" s="1"/>
  <c r="AY157" i="7" s="1"/>
  <c r="AO160" i="10"/>
  <c r="AY160" i="10" s="1"/>
  <c r="AI160" i="7"/>
  <c r="AO160" i="7" s="1"/>
  <c r="AY160" i="7" s="1"/>
  <c r="AI164" i="7"/>
  <c r="AO164" i="7" s="1"/>
  <c r="AY164" i="7" s="1"/>
  <c r="AO167" i="10"/>
  <c r="AY167" i="10" s="1"/>
  <c r="AI167" i="7"/>
  <c r="AO167" i="7" s="1"/>
  <c r="AY167" i="7" s="1"/>
  <c r="AO170" i="10"/>
  <c r="AY170" i="10" s="1"/>
  <c r="AI170" i="7"/>
  <c r="AO170" i="7" s="1"/>
  <c r="AY170" i="7" s="1"/>
  <c r="AO174" i="10"/>
  <c r="AY174" i="10" s="1"/>
  <c r="AI174" i="7"/>
  <c r="AO174" i="7" s="1"/>
  <c r="AY174" i="7" s="1"/>
  <c r="AO177" i="10"/>
  <c r="AY177" i="10" s="1"/>
  <c r="AI177" i="7"/>
  <c r="AO177" i="7" s="1"/>
  <c r="AY177" i="7" s="1"/>
  <c r="AO181" i="10"/>
  <c r="AY181" i="10" s="1"/>
  <c r="AI180" i="7"/>
  <c r="AO180" i="7" s="1"/>
  <c r="AY180" i="7" s="1"/>
  <c r="AO185" i="10"/>
  <c r="AY185" i="10" s="1"/>
  <c r="AI184" i="7"/>
  <c r="AO184" i="7" s="1"/>
  <c r="AY184" i="7" s="1"/>
  <c r="AO188" i="10"/>
  <c r="AY188" i="10" s="1"/>
  <c r="AI187" i="7"/>
  <c r="AO187" i="7" s="1"/>
  <c r="AY187" i="7" s="1"/>
  <c r="AO191" i="10"/>
  <c r="AY191" i="10" s="1"/>
  <c r="AI190" i="7"/>
  <c r="AO190" i="7" s="1"/>
  <c r="AY190" i="7" s="1"/>
  <c r="AO195" i="10"/>
  <c r="AY195" i="10" s="1"/>
  <c r="AI194" i="7"/>
  <c r="AO194" i="7" s="1"/>
  <c r="AY194" i="7" s="1"/>
  <c r="AO199" i="10"/>
  <c r="AY199" i="10" s="1"/>
  <c r="AI198" i="7"/>
  <c r="AO198" i="7" s="1"/>
  <c r="AY198" i="7" s="1"/>
  <c r="AO203" i="10"/>
  <c r="AY203" i="10" s="1"/>
  <c r="AI202" i="7"/>
  <c r="AO202" i="7" s="1"/>
  <c r="AY202" i="7" s="1"/>
  <c r="AO206" i="10"/>
  <c r="AY206" i="10" s="1"/>
  <c r="AI205" i="7"/>
  <c r="AO205" i="7" s="1"/>
  <c r="AY205" i="7" s="1"/>
  <c r="AO210" i="10"/>
  <c r="AY210" i="10" s="1"/>
  <c r="AI209" i="7"/>
  <c r="AO209" i="7" s="1"/>
  <c r="AY209" i="7" s="1"/>
  <c r="AO213" i="10"/>
  <c r="AY213" i="10" s="1"/>
  <c r="AI212" i="7"/>
  <c r="AO212" i="7" s="1"/>
  <c r="AY212" i="7" s="1"/>
  <c r="AO217" i="10"/>
  <c r="AY217" i="10" s="1"/>
  <c r="AI216" i="7"/>
  <c r="AO216" i="7" s="1"/>
  <c r="AY216" i="7" s="1"/>
  <c r="AO220" i="10"/>
  <c r="AY220" i="10" s="1"/>
  <c r="AI219" i="7"/>
  <c r="AO219" i="7" s="1"/>
  <c r="AY219" i="7" s="1"/>
  <c r="AI223" i="7"/>
  <c r="AO223" i="7" s="1"/>
  <c r="AY223" i="7" s="1"/>
  <c r="AO227" i="10"/>
  <c r="AY227" i="10" s="1"/>
  <c r="AI226" i="7"/>
  <c r="AO226" i="7" s="1"/>
  <c r="AY226" i="7" s="1"/>
  <c r="AI230" i="7"/>
  <c r="AO230" i="7" s="1"/>
  <c r="AY230" i="7" s="1"/>
  <c r="AI234" i="7"/>
  <c r="AO234" i="7" s="1"/>
  <c r="AY234" i="7" s="1"/>
  <c r="AI238" i="7"/>
  <c r="AO238" i="7" s="1"/>
  <c r="AY238" i="7" s="1"/>
  <c r="AI242" i="7"/>
  <c r="AO242" i="7" s="1"/>
  <c r="AY242" i="7" s="1"/>
  <c r="AI246" i="7"/>
  <c r="AO246" i="7" s="1"/>
  <c r="AY246" i="7" s="1"/>
  <c r="AI250" i="7"/>
  <c r="AO250" i="7" s="1"/>
  <c r="AY250" i="7" s="1"/>
  <c r="AO256" i="10"/>
  <c r="AY256" i="10" s="1"/>
  <c r="AI255" i="7"/>
  <c r="AO255" i="7" s="1"/>
  <c r="AY255" i="7" s="1"/>
  <c r="AN262" i="10"/>
  <c r="AH261" i="7"/>
  <c r="AN261" i="7" s="1"/>
  <c r="AN268" i="10"/>
  <c r="AH267" i="7"/>
  <c r="AN267" i="7" s="1"/>
  <c r="AN272" i="10"/>
  <c r="AH271" i="7"/>
  <c r="AN271" i="7" s="1"/>
  <c r="AQ184" i="7"/>
  <c r="AQ177" i="7"/>
  <c r="AQ91" i="7"/>
  <c r="AQ238" i="7"/>
  <c r="AQ230" i="7"/>
  <c r="AQ223" i="7"/>
  <c r="AQ216" i="7"/>
  <c r="AQ209" i="7"/>
  <c r="AQ202" i="7"/>
  <c r="AQ194" i="7"/>
  <c r="AQ187" i="7"/>
  <c r="AQ174" i="7"/>
  <c r="AQ167" i="7"/>
  <c r="AQ160" i="7"/>
  <c r="AQ153" i="7"/>
  <c r="AQ146" i="7"/>
  <c r="AQ139" i="7"/>
  <c r="AQ131" i="7"/>
  <c r="AQ115" i="7"/>
  <c r="AQ108" i="7"/>
  <c r="AQ100" i="7"/>
  <c r="AQ93" i="7"/>
  <c r="AQ219" i="7"/>
  <c r="AH23" i="7"/>
  <c r="AN23" i="7" s="1"/>
  <c r="AH46" i="10"/>
  <c r="AH44" i="7"/>
  <c r="AN44" i="7" s="1"/>
  <c r="AN56" i="10"/>
  <c r="AH56" i="7"/>
  <c r="AN56" i="7" s="1"/>
  <c r="AN80" i="10"/>
  <c r="AH80" i="7"/>
  <c r="AN80" i="7" s="1"/>
  <c r="AH91" i="7"/>
  <c r="AN91" i="7" s="1"/>
  <c r="AH107" i="7"/>
  <c r="AN107" i="7" s="1"/>
  <c r="AN121" i="10"/>
  <c r="AH121" i="7"/>
  <c r="AN121" i="7" s="1"/>
  <c r="AH138" i="7"/>
  <c r="AN138" i="7" s="1"/>
  <c r="AN152" i="10"/>
  <c r="AH152" i="7"/>
  <c r="AN152" i="7" s="1"/>
  <c r="AN163" i="10"/>
  <c r="AH163" i="7"/>
  <c r="AN163" i="7" s="1"/>
  <c r="AH183" i="7"/>
  <c r="AN183" i="7" s="1"/>
  <c r="AH201" i="7"/>
  <c r="AN201" i="7" s="1"/>
  <c r="AN219" i="10"/>
  <c r="AH218" i="7"/>
  <c r="AN218" i="7" s="1"/>
  <c r="AN233" i="10"/>
  <c r="AH232" i="7"/>
  <c r="AN232" i="7" s="1"/>
  <c r="AI253" i="7"/>
  <c r="AO253" i="7" s="1"/>
  <c r="AY253" i="7" s="1"/>
  <c r="AO273" i="10"/>
  <c r="AY273" i="10" s="1"/>
  <c r="AI272" i="7"/>
  <c r="AO272" i="7" s="1"/>
  <c r="AY272" i="7" s="1"/>
  <c r="AI14" i="7"/>
  <c r="AO14" i="7" s="1"/>
  <c r="AY14" i="7" s="1"/>
  <c r="AO18" i="10"/>
  <c r="AY18" i="10" s="1"/>
  <c r="AI18" i="7"/>
  <c r="AO18" i="7" s="1"/>
  <c r="AY18" i="7" s="1"/>
  <c r="AO27" i="10"/>
  <c r="AY27" i="10" s="1"/>
  <c r="AI27" i="7"/>
  <c r="AO27" i="7" s="1"/>
  <c r="AY27" i="7" s="1"/>
  <c r="AO35" i="10"/>
  <c r="AY35" i="10" s="1"/>
  <c r="AI35" i="7"/>
  <c r="AO35" i="7" s="1"/>
  <c r="AY35" i="7" s="1"/>
  <c r="AI44" i="7"/>
  <c r="AO44" i="7" s="1"/>
  <c r="AY44" i="7" s="1"/>
  <c r="AO52" i="10"/>
  <c r="AY52" i="10" s="1"/>
  <c r="AI52" i="7"/>
  <c r="AO52" i="7" s="1"/>
  <c r="AY52" i="7" s="1"/>
  <c r="AO64" i="10"/>
  <c r="AY64" i="10" s="1"/>
  <c r="AI64" i="7"/>
  <c r="AO64" i="7" s="1"/>
  <c r="AY64" i="7" s="1"/>
  <c r="AO72" i="10"/>
  <c r="AY72" i="10" s="1"/>
  <c r="AI72" i="7"/>
  <c r="AO72" i="7" s="1"/>
  <c r="AY72" i="7" s="1"/>
  <c r="AO80" i="10"/>
  <c r="AY80" i="10" s="1"/>
  <c r="AI80" i="7"/>
  <c r="AO80" i="7" s="1"/>
  <c r="AY80" i="7" s="1"/>
  <c r="AI88" i="7"/>
  <c r="AO88" i="7" s="1"/>
  <c r="AY88" i="7" s="1"/>
  <c r="AH8" i="7"/>
  <c r="AN8" i="7" s="1"/>
  <c r="AN12" i="10"/>
  <c r="AX12" i="10" s="1"/>
  <c r="AH12" i="7"/>
  <c r="AN12" i="7" s="1"/>
  <c r="AH17" i="7"/>
  <c r="AN17" i="7" s="1"/>
  <c r="AN21" i="10"/>
  <c r="AH21" i="7"/>
  <c r="AN21" i="7" s="1"/>
  <c r="AH26" i="7"/>
  <c r="AN26" i="7" s="1"/>
  <c r="AH30" i="7"/>
  <c r="AN30" i="7" s="1"/>
  <c r="AH34" i="7"/>
  <c r="AN34" i="7" s="1"/>
  <c r="AN38" i="10"/>
  <c r="AH38" i="7"/>
  <c r="AN38" i="7" s="1"/>
  <c r="AN42" i="10"/>
  <c r="AH42" i="7"/>
  <c r="AN42" i="7" s="1"/>
  <c r="AH47" i="7"/>
  <c r="AN47" i="7" s="1"/>
  <c r="AH51" i="7"/>
  <c r="AN51" i="7" s="1"/>
  <c r="AN55" i="10"/>
  <c r="AH55" i="7"/>
  <c r="AN55" i="7" s="1"/>
  <c r="AH59" i="7"/>
  <c r="AN59" i="7" s="1"/>
  <c r="AN63" i="10"/>
  <c r="AH63" i="7"/>
  <c r="AN63" i="7" s="1"/>
  <c r="AN67" i="10"/>
  <c r="AH67" i="7"/>
  <c r="AN67" i="7" s="1"/>
  <c r="AN71" i="10"/>
  <c r="AH71" i="7"/>
  <c r="AN71" i="7" s="1"/>
  <c r="AN75" i="10"/>
  <c r="AH75" i="7"/>
  <c r="AN75" i="7" s="1"/>
  <c r="AH79" i="7"/>
  <c r="AN79" i="7" s="1"/>
  <c r="AH83" i="7"/>
  <c r="AN83" i="7" s="1"/>
  <c r="AN86" i="10"/>
  <c r="AH86" i="7"/>
  <c r="AN86" i="7" s="1"/>
  <c r="AN90" i="10"/>
  <c r="AH90" i="7"/>
  <c r="AN90" i="7" s="1"/>
  <c r="AN94" i="10"/>
  <c r="AH94" i="7"/>
  <c r="AN94" i="7" s="1"/>
  <c r="AN98" i="10"/>
  <c r="AH98" i="7"/>
  <c r="AN98" i="7" s="1"/>
  <c r="AH102" i="7"/>
  <c r="AN102" i="7" s="1"/>
  <c r="AN105" i="10"/>
  <c r="AH105" i="7"/>
  <c r="AN105" i="7" s="1"/>
  <c r="AX105" i="7" s="1"/>
  <c r="AN109" i="10"/>
  <c r="AH109" i="7"/>
  <c r="AN109" i="7" s="1"/>
  <c r="AN112" i="10"/>
  <c r="AH112" i="7"/>
  <c r="AN112" i="7" s="1"/>
  <c r="AN116" i="10"/>
  <c r="AH116" i="7"/>
  <c r="AN116" i="7" s="1"/>
  <c r="AH120" i="7"/>
  <c r="AN120" i="7" s="1"/>
  <c r="AH123" i="7"/>
  <c r="AN123" i="7" s="1"/>
  <c r="AH128" i="7"/>
  <c r="AN128" i="7" s="1"/>
  <c r="AN132" i="10"/>
  <c r="AH132" i="7"/>
  <c r="AN132" i="7" s="1"/>
  <c r="AN136" i="10"/>
  <c r="AH136" i="7"/>
  <c r="AN136" i="7" s="1"/>
  <c r="AN140" i="10"/>
  <c r="AH140" i="7"/>
  <c r="AN140" i="7" s="1"/>
  <c r="AH144" i="7"/>
  <c r="AN144" i="7" s="1"/>
  <c r="AN147" i="10"/>
  <c r="AH147" i="7"/>
  <c r="AN147" i="7" s="1"/>
  <c r="AN151" i="10"/>
  <c r="AH151" i="7"/>
  <c r="AN151" i="7" s="1"/>
  <c r="AH154" i="7"/>
  <c r="AN154" i="7" s="1"/>
  <c r="AN158" i="10"/>
  <c r="AH158" i="7"/>
  <c r="AN158" i="7" s="1"/>
  <c r="AH162" i="7"/>
  <c r="AN162" i="7" s="1"/>
  <c r="AN165" i="10"/>
  <c r="AH165" i="7"/>
  <c r="AN165" i="7" s="1"/>
  <c r="AH168" i="7"/>
  <c r="AN168" i="7" s="1"/>
  <c r="AN171" i="10"/>
  <c r="AH171" i="7"/>
  <c r="AN171" i="7" s="1"/>
  <c r="AN175" i="10"/>
  <c r="AH175" i="7"/>
  <c r="AN175" i="7" s="1"/>
  <c r="AN178" i="10"/>
  <c r="AH178" i="7"/>
  <c r="AN178" i="7" s="1"/>
  <c r="AH181" i="7"/>
  <c r="AN181" i="7" s="1"/>
  <c r="AN186" i="10"/>
  <c r="AH185" i="7"/>
  <c r="AN185" i="7" s="1"/>
  <c r="AN189" i="10"/>
  <c r="AH188" i="7"/>
  <c r="AN188" i="7" s="1"/>
  <c r="AH192" i="7"/>
  <c r="AN192" i="7" s="1"/>
  <c r="AH196" i="7"/>
  <c r="AN196" i="7" s="1"/>
  <c r="AN200" i="10"/>
  <c r="AH199" i="7"/>
  <c r="AN199" i="7" s="1"/>
  <c r="AN204" i="10"/>
  <c r="AH203" i="7"/>
  <c r="AN203" i="7" s="1"/>
  <c r="AN207" i="10"/>
  <c r="AH206" i="7"/>
  <c r="AN206" i="7" s="1"/>
  <c r="AN211" i="10"/>
  <c r="AH210" i="7"/>
  <c r="AN210" i="7" s="1"/>
  <c r="AN214" i="10"/>
  <c r="AH213" i="7"/>
  <c r="AN213" i="7" s="1"/>
  <c r="AN218" i="10"/>
  <c r="AH217" i="7"/>
  <c r="AN217" i="7" s="1"/>
  <c r="AN221" i="10"/>
  <c r="AH220" i="7"/>
  <c r="AN220" i="7" s="1"/>
  <c r="AN225" i="10"/>
  <c r="AH224" i="7"/>
  <c r="AN224" i="7" s="1"/>
  <c r="AN228" i="10"/>
  <c r="AH227" i="7"/>
  <c r="AN227" i="7" s="1"/>
  <c r="AN232" i="10"/>
  <c r="AH231" i="7"/>
  <c r="AN231" i="7" s="1"/>
  <c r="AN236" i="10"/>
  <c r="AH235" i="7"/>
  <c r="AN235" i="7" s="1"/>
  <c r="AN240" i="10"/>
  <c r="AH239" i="7"/>
  <c r="AN239" i="7" s="1"/>
  <c r="AN244" i="10"/>
  <c r="AH243" i="7"/>
  <c r="AN243" i="7" s="1"/>
  <c r="AN248" i="10"/>
  <c r="AH247" i="7"/>
  <c r="AN247" i="7" s="1"/>
  <c r="AN252" i="10"/>
  <c r="AH251" i="7"/>
  <c r="AN251" i="7" s="1"/>
  <c r="AI257" i="7"/>
  <c r="AO257" i="7" s="1"/>
  <c r="AY257" i="7" s="1"/>
  <c r="AO262" i="10"/>
  <c r="AY262" i="10" s="1"/>
  <c r="AI261" i="7"/>
  <c r="AO261" i="7" s="1"/>
  <c r="AY261" i="7" s="1"/>
  <c r="AO268" i="10"/>
  <c r="AY268" i="10" s="1"/>
  <c r="AI267" i="7"/>
  <c r="AO267" i="7" s="1"/>
  <c r="AY267" i="7" s="1"/>
  <c r="AO272" i="10"/>
  <c r="AY272" i="10" s="1"/>
  <c r="AI271" i="7"/>
  <c r="AO271" i="7" s="1"/>
  <c r="AY271" i="7" s="1"/>
  <c r="AN255" i="10"/>
  <c r="AH254" i="7"/>
  <c r="AN254" i="7" s="1"/>
  <c r="AQ118" i="7"/>
  <c r="AQ111" i="7"/>
  <c r="AQ55" i="7"/>
  <c r="AQ35" i="7"/>
  <c r="AQ162" i="7"/>
  <c r="AQ147" i="7"/>
  <c r="AQ132" i="7"/>
  <c r="AQ102" i="7"/>
  <c r="AQ204" i="7"/>
  <c r="AQ183" i="7"/>
  <c r="AQ176" i="7"/>
  <c r="AQ155" i="7"/>
  <c r="AQ110" i="7"/>
  <c r="AQ95" i="7"/>
  <c r="AQ56" i="7"/>
  <c r="AQ48" i="7"/>
  <c r="AQ14" i="7"/>
  <c r="AQ203" i="7"/>
  <c r="AQ270" i="7"/>
  <c r="AQ97" i="7"/>
  <c r="AQ81" i="7"/>
  <c r="AQ66" i="7"/>
  <c r="AQ49" i="7"/>
  <c r="AQ41" i="7"/>
  <c r="AQ32" i="7"/>
  <c r="AQ24" i="7"/>
  <c r="AQ15" i="7"/>
  <c r="AQ7" i="7"/>
  <c r="AQ42" i="7"/>
  <c r="AQ17" i="7"/>
  <c r="AQ210" i="7"/>
  <c r="AQ179" i="7"/>
  <c r="AQ239" i="7"/>
  <c r="AQ264" i="7"/>
  <c r="AQ260" i="7"/>
  <c r="AQ243" i="7"/>
  <c r="AQ141" i="7"/>
  <c r="AQ125" i="7"/>
  <c r="AQ117" i="7"/>
  <c r="AQ31" i="7"/>
  <c r="AQ250" i="7"/>
  <c r="AQ221" i="7"/>
  <c r="AQ198" i="7"/>
  <c r="AQ181" i="7"/>
  <c r="AQ175" i="7"/>
  <c r="AQ164" i="7"/>
  <c r="AQ157" i="7"/>
  <c r="AQ150" i="7"/>
  <c r="AQ142" i="7"/>
  <c r="AQ135" i="7"/>
  <c r="AQ126" i="7"/>
  <c r="AQ104" i="7"/>
  <c r="AQ89" i="7"/>
  <c r="AQ74" i="7"/>
  <c r="AQ69" i="7"/>
  <c r="AQ57" i="7"/>
  <c r="AQ52" i="7"/>
  <c r="AQ44" i="7"/>
  <c r="AQ10" i="7"/>
  <c r="AQ217" i="7"/>
  <c r="AQ6" i="7"/>
  <c r="AQ226" i="7"/>
  <c r="AQ255" i="7"/>
  <c r="AQ190" i="7"/>
  <c r="AQ261" i="7"/>
  <c r="AQ231" i="7"/>
  <c r="AQ201" i="7"/>
  <c r="AQ263" i="7"/>
  <c r="AQ254" i="7"/>
  <c r="AQ246" i="7"/>
  <c r="AQ235" i="7"/>
  <c r="AQ227" i="7"/>
  <c r="AQ220" i="7"/>
  <c r="AQ213" i="7"/>
  <c r="AQ206" i="7"/>
  <c r="AQ199" i="7"/>
  <c r="AQ192" i="7"/>
  <c r="AQ185" i="7"/>
  <c r="AQ178" i="7"/>
  <c r="AQ171" i="7"/>
  <c r="AQ158" i="7"/>
  <c r="AQ151" i="7"/>
  <c r="AQ144" i="7"/>
  <c r="AQ136" i="7"/>
  <c r="AQ128" i="7"/>
  <c r="AQ120" i="7"/>
  <c r="AQ112" i="7"/>
  <c r="AQ105" i="7"/>
  <c r="AQ98" i="7"/>
  <c r="AQ83" i="7"/>
  <c r="AQ75" i="7"/>
  <c r="AQ67" i="7"/>
  <c r="AQ59" i="7"/>
  <c r="AQ51" i="7"/>
  <c r="AQ34" i="7"/>
  <c r="AQ26" i="7"/>
  <c r="AQ8" i="7"/>
  <c r="AQ228" i="7"/>
  <c r="AQ242" i="7"/>
  <c r="AQ196" i="7"/>
  <c r="AQ154" i="7"/>
  <c r="AQ116" i="7"/>
  <c r="AQ193" i="7"/>
  <c r="AQ225" i="7"/>
  <c r="AQ211" i="7"/>
  <c r="AQ189" i="7"/>
  <c r="AQ169" i="7"/>
  <c r="AQ133" i="7"/>
  <c r="AQ79" i="7"/>
  <c r="AQ71" i="7"/>
  <c r="AQ47" i="7"/>
  <c r="AQ30" i="7"/>
  <c r="AQ21" i="7"/>
  <c r="AQ236" i="7"/>
  <c r="AQ140" i="7"/>
  <c r="AQ123" i="7"/>
  <c r="AQ109" i="7"/>
  <c r="AQ94" i="7"/>
  <c r="AQ272" i="7"/>
  <c r="AQ268" i="7"/>
  <c r="AQ251" i="7"/>
  <c r="AQ232" i="7"/>
  <c r="AQ218" i="7"/>
  <c r="AQ197" i="7"/>
  <c r="AQ163" i="7"/>
  <c r="AQ148" i="7"/>
  <c r="AQ103" i="7"/>
  <c r="AQ253" i="7"/>
  <c r="AQ224" i="7"/>
  <c r="AQ208" i="7"/>
  <c r="AQ168" i="7"/>
  <c r="AQ159" i="7"/>
  <c r="AQ152" i="7"/>
  <c r="AQ145" i="7"/>
  <c r="AQ138" i="7"/>
  <c r="AQ129" i="7"/>
  <c r="AQ121" i="7"/>
  <c r="AQ113" i="7"/>
  <c r="AQ107" i="7"/>
  <c r="AQ99" i="7"/>
  <c r="AQ86" i="7"/>
  <c r="AQ63" i="7"/>
  <c r="AQ38" i="7"/>
  <c r="AQ12" i="7"/>
  <c r="AQ166" i="7"/>
  <c r="AQ215" i="7"/>
  <c r="AQ173" i="7"/>
  <c r="AQ247" i="7"/>
  <c r="AQ188" i="7"/>
  <c r="AQ266" i="7"/>
  <c r="AQ257" i="7"/>
  <c r="AQ248" i="7"/>
  <c r="AQ240" i="7"/>
  <c r="AQ85" i="7"/>
  <c r="AQ80" i="7"/>
  <c r="AQ77" i="7"/>
  <c r="AQ70" i="7"/>
  <c r="AQ64" i="7"/>
  <c r="AQ62" i="7"/>
  <c r="AQ54" i="7"/>
  <c r="AQ45" i="7"/>
  <c r="AQ37" i="7"/>
  <c r="AQ28" i="7"/>
  <c r="AQ20" i="7"/>
  <c r="AQ11" i="7"/>
  <c r="AQ244" i="7"/>
  <c r="AQ186" i="7"/>
  <c r="X260" i="8"/>
  <c r="X270" i="8"/>
  <c r="X266" i="8"/>
  <c r="Y20" i="8"/>
  <c r="Y37" i="8"/>
  <c r="Y66" i="8"/>
  <c r="Y135" i="8"/>
  <c r="W254" i="8"/>
  <c r="W235" i="8"/>
  <c r="W243" i="8"/>
  <c r="W251" i="8"/>
  <c r="X257" i="8"/>
  <c r="X253" i="8"/>
  <c r="Y62" i="8"/>
  <c r="Y150" i="8"/>
  <c r="H43" i="8"/>
  <c r="O46" i="8"/>
  <c r="G18" i="8"/>
  <c r="G60" i="8"/>
  <c r="G91" i="8"/>
  <c r="G113" i="8"/>
  <c r="G152" i="8"/>
  <c r="G179" i="8"/>
  <c r="G209" i="8"/>
  <c r="G245" i="8"/>
  <c r="W260" i="8"/>
  <c r="G35" i="8"/>
  <c r="G69" i="8"/>
  <c r="G99" i="8"/>
  <c r="G166" i="8"/>
  <c r="G202" i="8"/>
  <c r="G229" i="8"/>
  <c r="G271" i="8"/>
  <c r="O260" i="8"/>
  <c r="Y11" i="8"/>
  <c r="Y28" i="8"/>
  <c r="Y45" i="8"/>
  <c r="Y54" i="8"/>
  <c r="Y206" i="8"/>
  <c r="Y227" i="8"/>
  <c r="G27" i="8"/>
  <c r="G76" i="8"/>
  <c r="G121" i="8"/>
  <c r="G145" i="8"/>
  <c r="G173" i="8"/>
  <c r="G237" i="8"/>
  <c r="G10" i="8"/>
  <c r="G44" i="8"/>
  <c r="G84" i="8"/>
  <c r="G129" i="8"/>
  <c r="G159" i="8"/>
  <c r="G194" i="8"/>
  <c r="G222" i="8"/>
  <c r="G262" i="8"/>
  <c r="H253" i="8"/>
  <c r="Y268" i="8"/>
  <c r="O270" i="8"/>
  <c r="O253" i="8"/>
  <c r="G131" i="8"/>
  <c r="W230" i="8"/>
  <c r="G239" i="8"/>
  <c r="G70" i="8"/>
  <c r="G160" i="8"/>
  <c r="H238" i="8"/>
  <c r="H246" i="8"/>
  <c r="O263" i="8"/>
  <c r="G48" i="8"/>
  <c r="G72" i="8"/>
  <c r="G141" i="8"/>
  <c r="G163" i="8"/>
  <c r="G205" i="8"/>
  <c r="G219" i="8"/>
  <c r="G249" i="8"/>
  <c r="H250" i="8"/>
  <c r="H266" i="8"/>
  <c r="X183" i="8"/>
  <c r="W263" i="8"/>
  <c r="W270" i="8"/>
  <c r="W274" i="8"/>
  <c r="G31" i="8"/>
  <c r="G56" i="8"/>
  <c r="G80" i="8"/>
  <c r="G110" i="8"/>
  <c r="G133" i="8"/>
  <c r="G155" i="8"/>
  <c r="G176" i="8"/>
  <c r="G190" i="8"/>
  <c r="G212" i="8"/>
  <c r="G226" i="8"/>
  <c r="G241" i="8"/>
  <c r="W201" i="8"/>
  <c r="G8" i="8"/>
  <c r="G26" i="8"/>
  <c r="G34" i="8"/>
  <c r="G42" i="8"/>
  <c r="G51" i="8"/>
  <c r="G75" i="8"/>
  <c r="G98" i="8"/>
  <c r="G105" i="8"/>
  <c r="G120" i="8"/>
  <c r="G136" i="8"/>
  <c r="G151" i="8"/>
  <c r="G158" i="8"/>
  <c r="G165" i="8"/>
  <c r="G171" i="8"/>
  <c r="G178" i="8"/>
  <c r="G186" i="8"/>
  <c r="G193" i="8"/>
  <c r="G200" i="8"/>
  <c r="G207" i="8"/>
  <c r="G214" i="8"/>
  <c r="G221" i="8"/>
  <c r="G236" i="8"/>
  <c r="G244" i="8"/>
  <c r="G252" i="8"/>
  <c r="G261" i="8"/>
  <c r="G269" i="8"/>
  <c r="Y12" i="8"/>
  <c r="X263" i="8"/>
  <c r="X274" i="8"/>
  <c r="G14" i="8"/>
  <c r="G39" i="8"/>
  <c r="G64" i="8"/>
  <c r="G95" i="8"/>
  <c r="G117" i="8"/>
  <c r="G148" i="8"/>
  <c r="G169" i="8"/>
  <c r="G198" i="8"/>
  <c r="G233" i="8"/>
  <c r="O16" i="8"/>
  <c r="W172" i="8"/>
  <c r="S183" i="8"/>
  <c r="S223" i="8"/>
  <c r="W266" i="8"/>
  <c r="G128" i="8"/>
  <c r="G17" i="8"/>
  <c r="G23" i="8"/>
  <c r="G59" i="8"/>
  <c r="G83" i="8"/>
  <c r="G88" i="8"/>
  <c r="G90" i="8"/>
  <c r="G103" i="8"/>
  <c r="G112" i="8"/>
  <c r="G107" i="8"/>
  <c r="G125" i="8"/>
  <c r="G138" i="8"/>
  <c r="G187" i="8"/>
  <c r="Y191" i="8"/>
  <c r="G254" i="8"/>
  <c r="G258" i="8"/>
  <c r="G267" i="8"/>
  <c r="W242" i="8"/>
  <c r="W234" i="8"/>
  <c r="S215" i="8"/>
  <c r="W192" i="8"/>
  <c r="H53" i="8"/>
  <c r="T274" i="8"/>
  <c r="Y118" i="8"/>
  <c r="K275" i="8"/>
  <c r="Q275" i="8"/>
  <c r="M275" i="8"/>
  <c r="X156" i="8"/>
  <c r="X161" i="8"/>
  <c r="X234" i="8"/>
  <c r="X238" i="8"/>
  <c r="X242" i="8"/>
  <c r="X246" i="8"/>
  <c r="X250" i="8"/>
  <c r="N275" i="8"/>
  <c r="I275" i="8"/>
  <c r="P275" i="8"/>
  <c r="O257" i="8"/>
  <c r="O274" i="8"/>
  <c r="X172" i="8"/>
  <c r="X196" i="8"/>
  <c r="X201" i="8"/>
  <c r="T253" i="8"/>
  <c r="R275" i="8"/>
  <c r="J275" i="8"/>
  <c r="J277" i="8" s="1"/>
  <c r="H234" i="8"/>
  <c r="G247" i="8"/>
  <c r="O196" i="8"/>
  <c r="O250" i="8"/>
  <c r="O266" i="8"/>
  <c r="W196" i="8"/>
  <c r="W208" i="8"/>
  <c r="W250" i="8"/>
  <c r="W161" i="8"/>
  <c r="G45" i="8"/>
  <c r="G54" i="8"/>
  <c r="G62" i="8"/>
  <c r="T250" i="8"/>
  <c r="S253" i="8"/>
  <c r="H270" i="8"/>
  <c r="T270" i="8"/>
  <c r="S274" i="8"/>
  <c r="S33" i="8"/>
  <c r="H257" i="8"/>
  <c r="T257" i="8"/>
  <c r="S260" i="8"/>
  <c r="G167" i="8"/>
  <c r="H260" i="8"/>
  <c r="T260" i="8"/>
  <c r="S263" i="8"/>
  <c r="S257" i="8"/>
  <c r="H263" i="8"/>
  <c r="T263" i="8"/>
  <c r="S266" i="8"/>
  <c r="W156" i="8"/>
  <c r="G210" i="8"/>
  <c r="H274" i="8"/>
  <c r="W173" i="8"/>
  <c r="S250" i="8"/>
  <c r="T266" i="8"/>
  <c r="S270" i="8"/>
  <c r="G11" i="8"/>
  <c r="G28" i="8"/>
  <c r="G37" i="8"/>
  <c r="H156" i="8"/>
  <c r="H161" i="8"/>
  <c r="G217" i="8"/>
  <c r="G224" i="8"/>
  <c r="G231" i="8"/>
  <c r="Y90" i="8"/>
  <c r="Y98" i="8"/>
  <c r="Y105" i="8"/>
  <c r="Y112" i="8"/>
  <c r="Y120" i="8"/>
  <c r="Y128" i="8"/>
  <c r="Y158" i="8"/>
  <c r="Y200" i="8"/>
  <c r="Y214" i="8"/>
  <c r="Y236" i="8"/>
  <c r="Y244" i="8"/>
  <c r="Y252" i="8"/>
  <c r="Y261" i="8"/>
  <c r="Y269" i="8"/>
  <c r="G77" i="8"/>
  <c r="G85" i="8"/>
  <c r="G93" i="8"/>
  <c r="G100" i="8"/>
  <c r="G108" i="8"/>
  <c r="G115" i="8"/>
  <c r="G122" i="8"/>
  <c r="G255" i="8"/>
  <c r="G264" i="8"/>
  <c r="G272" i="8"/>
  <c r="O149" i="8"/>
  <c r="O172" i="8"/>
  <c r="O201" i="8"/>
  <c r="O234" i="8"/>
  <c r="Y212" i="8"/>
  <c r="S161" i="8"/>
  <c r="G139" i="8"/>
  <c r="G146" i="8"/>
  <c r="G153" i="8"/>
  <c r="O246" i="8"/>
  <c r="H172" i="8"/>
  <c r="G174" i="8"/>
  <c r="G181" i="8"/>
  <c r="G188" i="8"/>
  <c r="G195" i="8"/>
  <c r="G203" i="8"/>
  <c r="H183" i="8"/>
  <c r="S242" i="8"/>
  <c r="X223" i="8"/>
  <c r="T223" i="8"/>
  <c r="X230" i="8"/>
  <c r="T230" i="8"/>
  <c r="G189" i="8"/>
  <c r="G197" i="8"/>
  <c r="H201" i="8"/>
  <c r="O183" i="8"/>
  <c r="O208" i="8"/>
  <c r="O223" i="8"/>
  <c r="G12" i="8"/>
  <c r="G144" i="8"/>
  <c r="H149" i="8"/>
  <c r="G184" i="8"/>
  <c r="H192" i="8"/>
  <c r="O230" i="8"/>
  <c r="O242" i="8"/>
  <c r="Y219" i="8"/>
  <c r="G116" i="8"/>
  <c r="G256" i="8"/>
  <c r="O192" i="8"/>
  <c r="X208" i="8"/>
  <c r="T208" i="8"/>
  <c r="G228" i="8"/>
  <c r="H230" i="8"/>
  <c r="X215" i="8"/>
  <c r="T215" i="8"/>
  <c r="G67" i="8"/>
  <c r="H68" i="8"/>
  <c r="G216" i="8"/>
  <c r="H223" i="8"/>
  <c r="T183" i="8"/>
  <c r="X192" i="8"/>
  <c r="T192" i="8"/>
  <c r="H22" i="8"/>
  <c r="G20" i="8"/>
  <c r="O215" i="8"/>
  <c r="G94" i="8"/>
  <c r="G102" i="8"/>
  <c r="G109" i="8"/>
  <c r="G168" i="8"/>
  <c r="G175" i="8"/>
  <c r="G182" i="8"/>
  <c r="Y14" i="8"/>
  <c r="Y23" i="8"/>
  <c r="Y31" i="8"/>
  <c r="Y39" i="8"/>
  <c r="Y48" i="8"/>
  <c r="Y56" i="8"/>
  <c r="Y64" i="8"/>
  <c r="Y69" i="8"/>
  <c r="Y72" i="8"/>
  <c r="Y76" i="8"/>
  <c r="Y84" i="8"/>
  <c r="Y88" i="8"/>
  <c r="Y91" i="8"/>
  <c r="Y99" i="8"/>
  <c r="Y103" i="8"/>
  <c r="Y107" i="8"/>
  <c r="Y113" i="8"/>
  <c r="Y117" i="8"/>
  <c r="Y121" i="8"/>
  <c r="Y129" i="8"/>
  <c r="Y133" i="8"/>
  <c r="Y138" i="8"/>
  <c r="Y145" i="8"/>
  <c r="Y148" i="8"/>
  <c r="Y152" i="8"/>
  <c r="Y159" i="8"/>
  <c r="Y179" i="8"/>
  <c r="Y187" i="8"/>
  <c r="Y190" i="8"/>
  <c r="Y194" i="8"/>
  <c r="Y205" i="8"/>
  <c r="Y222" i="8"/>
  <c r="Y229" i="8"/>
  <c r="Y233" i="8"/>
  <c r="Y237" i="8"/>
  <c r="Y245" i="8"/>
  <c r="Y249" i="8"/>
  <c r="Y262" i="8"/>
  <c r="Y267" i="8"/>
  <c r="Y271" i="8"/>
  <c r="S156" i="8"/>
  <c r="T161" i="8"/>
  <c r="S201" i="8"/>
  <c r="S238" i="8"/>
  <c r="T242" i="8"/>
  <c r="H242" i="8"/>
  <c r="G21" i="8"/>
  <c r="G30" i="8"/>
  <c r="G38" i="8"/>
  <c r="G123" i="8"/>
  <c r="G204" i="8"/>
  <c r="G265" i="8"/>
  <c r="Y77" i="8"/>
  <c r="Y81" i="8"/>
  <c r="Y89" i="8"/>
  <c r="Y97" i="8"/>
  <c r="T196" i="8"/>
  <c r="H196" i="8"/>
  <c r="S230" i="8"/>
  <c r="T234" i="8"/>
  <c r="G47" i="8"/>
  <c r="G132" i="8"/>
  <c r="G211" i="8"/>
  <c r="G7" i="8"/>
  <c r="G24" i="8"/>
  <c r="G32" i="8"/>
  <c r="G41" i="8"/>
  <c r="G49" i="8"/>
  <c r="G57" i="8"/>
  <c r="G66" i="8"/>
  <c r="G74" i="8"/>
  <c r="G81" i="8"/>
  <c r="G97" i="8"/>
  <c r="G104" i="8"/>
  <c r="G111" i="8"/>
  <c r="G118" i="8"/>
  <c r="G126" i="8"/>
  <c r="G127" i="8" s="1"/>
  <c r="G142" i="8"/>
  <c r="G150" i="8"/>
  <c r="G157" i="8"/>
  <c r="G164" i="8"/>
  <c r="G170" i="8"/>
  <c r="G185" i="8"/>
  <c r="G191" i="8"/>
  <c r="G199" i="8"/>
  <c r="G206" i="8"/>
  <c r="G213" i="8"/>
  <c r="G227" i="8"/>
  <c r="G235" i="8"/>
  <c r="G243" i="8"/>
  <c r="G251" i="8"/>
  <c r="G259" i="8"/>
  <c r="G268" i="8"/>
  <c r="Y108" i="8"/>
  <c r="Y115" i="8"/>
  <c r="Y153" i="8"/>
  <c r="Y195" i="8"/>
  <c r="Y203" i="8"/>
  <c r="Y255" i="8"/>
  <c r="Y264" i="8"/>
  <c r="W209" i="8"/>
  <c r="T172" i="8"/>
  <c r="S196" i="8"/>
  <c r="H215" i="8"/>
  <c r="S234" i="8"/>
  <c r="T246" i="8"/>
  <c r="G55" i="8"/>
  <c r="G63" i="8"/>
  <c r="G140" i="8"/>
  <c r="G147" i="8"/>
  <c r="G154" i="8"/>
  <c r="G218" i="8"/>
  <c r="G225" i="8"/>
  <c r="Y8" i="8"/>
  <c r="Y17" i="8"/>
  <c r="Y26" i="8"/>
  <c r="Y34" i="8"/>
  <c r="Y42" i="8"/>
  <c r="Y51" i="8"/>
  <c r="Y59" i="8"/>
  <c r="Y67" i="8"/>
  <c r="Y71" i="8"/>
  <c r="Y144" i="8"/>
  <c r="Y221" i="8"/>
  <c r="O156" i="8"/>
  <c r="S172" i="8"/>
  <c r="H208" i="8"/>
  <c r="O238" i="8"/>
  <c r="S246" i="8"/>
  <c r="G71" i="8"/>
  <c r="G79" i="8"/>
  <c r="G86" i="8"/>
  <c r="G162" i="8"/>
  <c r="G232" i="8"/>
  <c r="G240" i="8"/>
  <c r="Y83" i="8"/>
  <c r="Y186" i="8"/>
  <c r="Y228" i="8"/>
  <c r="W216" i="8"/>
  <c r="T156" i="8"/>
  <c r="O161" i="8"/>
  <c r="S192" i="8"/>
  <c r="T201" i="8"/>
  <c r="S208" i="8"/>
  <c r="T238" i="8"/>
  <c r="G89" i="8"/>
  <c r="G177" i="8"/>
  <c r="G220" i="8"/>
  <c r="Y15" i="8"/>
  <c r="Y24" i="8"/>
  <c r="Y41" i="8"/>
  <c r="Y49" i="8"/>
  <c r="Y70" i="8"/>
  <c r="Y93" i="8"/>
  <c r="Y100" i="8"/>
  <c r="Y139" i="8"/>
  <c r="Y146" i="8"/>
  <c r="Y102" i="8"/>
  <c r="Y116" i="8"/>
  <c r="Y132" i="8"/>
  <c r="Y136" i="8"/>
  <c r="Y151" i="8"/>
  <c r="Y193" i="8"/>
  <c r="Y204" i="8"/>
  <c r="Y207" i="8"/>
  <c r="Y218" i="8"/>
  <c r="Y240" i="8"/>
  <c r="Y248" i="8"/>
  <c r="Y256" i="8"/>
  <c r="Y265" i="8"/>
  <c r="Y273" i="8"/>
  <c r="Y10" i="8"/>
  <c r="Y18" i="8"/>
  <c r="Y27" i="8"/>
  <c r="Y35" i="8"/>
  <c r="Y44" i="8"/>
  <c r="Y52" i="8"/>
  <c r="Y60" i="8"/>
  <c r="Y80" i="8"/>
  <c r="Y95" i="8"/>
  <c r="Y110" i="8"/>
  <c r="Y141" i="8"/>
  <c r="Y155" i="8"/>
  <c r="Y198" i="8"/>
  <c r="Y241" i="8"/>
  <c r="Y258" i="8"/>
  <c r="Y220" i="8"/>
  <c r="G135" i="8"/>
  <c r="Y7" i="8"/>
  <c r="Y32" i="8"/>
  <c r="Y57" i="8"/>
  <c r="Y85" i="8"/>
  <c r="Y122" i="8"/>
  <c r="Y131" i="8"/>
  <c r="Y181" i="8"/>
  <c r="Y188" i="8"/>
  <c r="Y210" i="8"/>
  <c r="Y217" i="8"/>
  <c r="Y224" i="8"/>
  <c r="Y231" i="8"/>
  <c r="Y239" i="8"/>
  <c r="Y247" i="8"/>
  <c r="Y272" i="8"/>
  <c r="Y38" i="8"/>
  <c r="Y104" i="8"/>
  <c r="Y30" i="8"/>
  <c r="Y55" i="8"/>
  <c r="Y189" i="8"/>
  <c r="Y75" i="8"/>
  <c r="Y147" i="8"/>
  <c r="Y47" i="8"/>
  <c r="Y111" i="8"/>
  <c r="Y232" i="8"/>
  <c r="Y259" i="8"/>
  <c r="Y21" i="8"/>
  <c r="Y86" i="8"/>
  <c r="Y125" i="8"/>
  <c r="T13" i="8"/>
  <c r="Y63" i="8"/>
  <c r="Y79" i="8"/>
  <c r="Y94" i="8"/>
  <c r="Y109" i="8"/>
  <c r="Y123" i="8"/>
  <c r="Y140" i="8"/>
  <c r="Y154" i="8"/>
  <c r="Y182" i="8"/>
  <c r="Y197" i="8"/>
  <c r="Y211" i="8"/>
  <c r="Y225" i="8"/>
  <c r="Y74" i="8"/>
  <c r="Y126" i="8"/>
  <c r="Y142" i="8"/>
  <c r="Y157" i="8"/>
  <c r="Y185" i="8"/>
  <c r="Y199" i="8"/>
  <c r="Y213" i="8"/>
  <c r="T149" i="8"/>
  <c r="G15" i="8"/>
  <c r="G248" i="8"/>
  <c r="G273" i="8"/>
  <c r="H130" i="8"/>
  <c r="G52" i="8"/>
  <c r="X149" i="8"/>
  <c r="W149" i="8"/>
  <c r="S149" i="8"/>
  <c r="H29" i="8"/>
  <c r="T9" i="8"/>
  <c r="X16" i="8"/>
  <c r="O127" i="8"/>
  <c r="T29" i="8"/>
  <c r="X119" i="8"/>
  <c r="O22" i="8"/>
  <c r="O43" i="8"/>
  <c r="T43" i="8"/>
  <c r="T58" i="8"/>
  <c r="T65" i="8"/>
  <c r="T137" i="8"/>
  <c r="T40" i="8"/>
  <c r="O73" i="8"/>
  <c r="O119" i="8"/>
  <c r="T119" i="8"/>
  <c r="H78" i="8"/>
  <c r="H36" i="8"/>
  <c r="H92" i="8"/>
  <c r="S119" i="8"/>
  <c r="S46" i="8"/>
  <c r="W46" i="8"/>
  <c r="S22" i="8"/>
  <c r="H13" i="8"/>
  <c r="T22" i="8"/>
  <c r="S29" i="8"/>
  <c r="X114" i="8"/>
  <c r="X130" i="8"/>
  <c r="T130" i="8"/>
  <c r="O19" i="8"/>
  <c r="X43" i="8"/>
  <c r="T78" i="8"/>
  <c r="X78" i="8"/>
  <c r="O25" i="8"/>
  <c r="S25" i="8"/>
  <c r="T36" i="8"/>
  <c r="T46" i="8"/>
  <c r="O50" i="8"/>
  <c r="O61" i="8"/>
  <c r="W68" i="8"/>
  <c r="S68" i="8"/>
  <c r="H127" i="8"/>
  <c r="H61" i="8"/>
  <c r="W25" i="8"/>
  <c r="X36" i="8"/>
  <c r="H40" i="8"/>
  <c r="O40" i="8"/>
  <c r="W134" i="8"/>
  <c r="H16" i="8"/>
  <c r="O29" i="8"/>
  <c r="S53" i="8"/>
  <c r="O58" i="8"/>
  <c r="S114" i="8"/>
  <c r="H46" i="8"/>
  <c r="T73" i="8"/>
  <c r="S78" i="8"/>
  <c r="O82" i="8"/>
  <c r="H87" i="8"/>
  <c r="X106" i="8"/>
  <c r="O134" i="8"/>
  <c r="X137" i="8"/>
  <c r="S87" i="8"/>
  <c r="O92" i="8"/>
  <c r="O106" i="8"/>
  <c r="O137" i="8"/>
  <c r="O143" i="8"/>
  <c r="H143" i="8"/>
  <c r="S61" i="8"/>
  <c r="T87" i="8"/>
  <c r="S92" i="8"/>
  <c r="S96" i="8"/>
  <c r="H101" i="8"/>
  <c r="H106" i="8"/>
  <c r="T92" i="8"/>
  <c r="H114" i="8"/>
  <c r="T127" i="8"/>
  <c r="O65" i="8"/>
  <c r="S73" i="8"/>
  <c r="W92" i="8"/>
  <c r="S101" i="8"/>
  <c r="T143" i="8"/>
  <c r="X19" i="8"/>
  <c r="W13" i="8"/>
  <c r="W40" i="8"/>
  <c r="W16" i="8"/>
  <c r="W19" i="8"/>
  <c r="X33" i="8"/>
  <c r="W22" i="8"/>
  <c r="X25" i="8"/>
  <c r="W43" i="8"/>
  <c r="H9" i="8"/>
  <c r="H137" i="8"/>
  <c r="O9" i="8"/>
  <c r="S16" i="8"/>
  <c r="H19" i="8"/>
  <c r="X22" i="8"/>
  <c r="X29" i="8"/>
  <c r="H33" i="8"/>
  <c r="T33" i="8"/>
  <c r="S36" i="8"/>
  <c r="H50" i="8"/>
  <c r="O53" i="8"/>
  <c r="S58" i="8"/>
  <c r="S65" i="8"/>
  <c r="S82" i="8"/>
  <c r="O87" i="8"/>
  <c r="O96" i="8"/>
  <c r="W101" i="8"/>
  <c r="T114" i="8"/>
  <c r="O13" i="8"/>
  <c r="W29" i="8"/>
  <c r="H124" i="8"/>
  <c r="T16" i="8"/>
  <c r="H25" i="8"/>
  <c r="O33" i="8"/>
  <c r="W36" i="8"/>
  <c r="S40" i="8"/>
  <c r="S43" i="8"/>
  <c r="H119" i="8"/>
  <c r="O124" i="8"/>
  <c r="W127" i="8"/>
  <c r="X134" i="8"/>
  <c r="S19" i="8"/>
  <c r="O36" i="8"/>
  <c r="S50" i="8"/>
  <c r="X53" i="8"/>
  <c r="T53" i="8"/>
  <c r="O68" i="8"/>
  <c r="O78" i="8"/>
  <c r="T124" i="8"/>
  <c r="H73" i="8"/>
  <c r="W6" i="8"/>
  <c r="X13" i="8"/>
  <c r="S13" i="8"/>
  <c r="T19" i="8"/>
  <c r="X46" i="8"/>
  <c r="T50" i="8"/>
  <c r="X50" i="8"/>
  <c r="W53" i="8"/>
  <c r="H58" i="8"/>
  <c r="T61" i="8"/>
  <c r="W61" i="8"/>
  <c r="W73" i="8"/>
  <c r="X82" i="8"/>
  <c r="O101" i="8"/>
  <c r="S106" i="8"/>
  <c r="S130" i="8"/>
  <c r="W137" i="8"/>
  <c r="G6" i="8"/>
  <c r="X6" i="8"/>
  <c r="S9" i="8"/>
  <c r="T25" i="8"/>
  <c r="X40" i="8"/>
  <c r="X61" i="8"/>
  <c r="H65" i="8"/>
  <c r="X68" i="8"/>
  <c r="T68" i="8"/>
  <c r="H82" i="8"/>
  <c r="X87" i="8"/>
  <c r="X101" i="8"/>
  <c r="O114" i="8"/>
  <c r="W124" i="8"/>
  <c r="S134" i="8"/>
  <c r="T82" i="8"/>
  <c r="L96" i="8"/>
  <c r="L275" i="8" s="1"/>
  <c r="T106" i="8"/>
  <c r="H134" i="8"/>
  <c r="T134" i="8"/>
  <c r="S137" i="8"/>
  <c r="S143" i="8"/>
  <c r="X65" i="8"/>
  <c r="X92" i="8"/>
  <c r="S124" i="8"/>
  <c r="X127" i="8"/>
  <c r="W143" i="8"/>
  <c r="T101" i="8"/>
  <c r="S127" i="8"/>
  <c r="O130" i="8"/>
  <c r="AR124" i="8" l="1"/>
  <c r="AR65" i="8"/>
  <c r="AR92" i="8"/>
  <c r="AR50" i="8"/>
  <c r="AH246" i="10"/>
  <c r="AP246" i="8"/>
  <c r="AR243" i="8"/>
  <c r="AR246" i="8" s="1"/>
  <c r="AR82" i="8"/>
  <c r="AH257" i="10"/>
  <c r="AP257" i="8"/>
  <c r="AR254" i="8"/>
  <c r="AR257" i="8" s="1"/>
  <c r="AH238" i="10"/>
  <c r="AR235" i="8"/>
  <c r="AR238" i="8" s="1"/>
  <c r="AP238" i="8"/>
  <c r="AH9" i="10"/>
  <c r="AP9" i="8"/>
  <c r="AR6" i="8"/>
  <c r="AR9" i="8" s="1"/>
  <c r="AR96" i="8"/>
  <c r="AH253" i="10"/>
  <c r="AP253" i="8"/>
  <c r="AR251" i="8"/>
  <c r="AR253" i="8" s="1"/>
  <c r="AR78" i="8"/>
  <c r="G16" i="8"/>
  <c r="AI137" i="10"/>
  <c r="AI68" i="10"/>
  <c r="AI43" i="10"/>
  <c r="AH53" i="10"/>
  <c r="AH130" i="10"/>
  <c r="AH36" i="10"/>
  <c r="AH260" i="10"/>
  <c r="AI22" i="10"/>
  <c r="AI250" i="10"/>
  <c r="AI238" i="10"/>
  <c r="AI96" i="10"/>
  <c r="AH201" i="10"/>
  <c r="AH149" i="10"/>
  <c r="AH124" i="10"/>
  <c r="AH25" i="10"/>
  <c r="AH234" i="10"/>
  <c r="AH161" i="10"/>
  <c r="AH137" i="10"/>
  <c r="AH68" i="10"/>
  <c r="AH43" i="10"/>
  <c r="AH274" i="10"/>
  <c r="AI246" i="10"/>
  <c r="AH50" i="10"/>
  <c r="AI234" i="10"/>
  <c r="AH58" i="10"/>
  <c r="AI215" i="10"/>
  <c r="AI46" i="10"/>
  <c r="AI253" i="10"/>
  <c r="AI78" i="10"/>
  <c r="AI65" i="10"/>
  <c r="AI40" i="10"/>
  <c r="AI92" i="10"/>
  <c r="AI16" i="10"/>
  <c r="AN125" i="10"/>
  <c r="AX125" i="10" s="1"/>
  <c r="AH127" i="10"/>
  <c r="AI161" i="10"/>
  <c r="AI58" i="10"/>
  <c r="AI73" i="10"/>
  <c r="AI13" i="10"/>
  <c r="AH92" i="10"/>
  <c r="AI266" i="10"/>
  <c r="AI196" i="10"/>
  <c r="AI172" i="10"/>
  <c r="AI130" i="10"/>
  <c r="AI87" i="10"/>
  <c r="AI61" i="10"/>
  <c r="AI50" i="10"/>
  <c r="AI36" i="10"/>
  <c r="AN193" i="10"/>
  <c r="AX193" i="10" s="1"/>
  <c r="AH196" i="10"/>
  <c r="AH172" i="10"/>
  <c r="AH87" i="10"/>
  <c r="AI257" i="10"/>
  <c r="AH208" i="10"/>
  <c r="AH114" i="10"/>
  <c r="AI270" i="10"/>
  <c r="AH250" i="10"/>
  <c r="AH134" i="10"/>
  <c r="AH101" i="10"/>
  <c r="AH78" i="10"/>
  <c r="AH65" i="10"/>
  <c r="AH40" i="10"/>
  <c r="AH13" i="10"/>
  <c r="AI223" i="10"/>
  <c r="AI192" i="10"/>
  <c r="AI183" i="10"/>
  <c r="AI114" i="10"/>
  <c r="AN26" i="10"/>
  <c r="AX26" i="10" s="1"/>
  <c r="AH29" i="10"/>
  <c r="AI242" i="10"/>
  <c r="AI134" i="10"/>
  <c r="AI101" i="10"/>
  <c r="AI106" i="10"/>
  <c r="AI82" i="10"/>
  <c r="AI33" i="10"/>
  <c r="AI19" i="10"/>
  <c r="AH16" i="10"/>
  <c r="AI274" i="10"/>
  <c r="AI260" i="10"/>
  <c r="AH106" i="10"/>
  <c r="AH82" i="10"/>
  <c r="AN17" i="10"/>
  <c r="AX17" i="10" s="1"/>
  <c r="AH19" i="10"/>
  <c r="AH192" i="10"/>
  <c r="AH143" i="10"/>
  <c r="AH270" i="10"/>
  <c r="AI263" i="10"/>
  <c r="AH242" i="10"/>
  <c r="AH230" i="10"/>
  <c r="AH156" i="10"/>
  <c r="AH119" i="10"/>
  <c r="AH96" i="10"/>
  <c r="AH22" i="10"/>
  <c r="AH266" i="10"/>
  <c r="AH263" i="10"/>
  <c r="AI208" i="10"/>
  <c r="AI143" i="10"/>
  <c r="AI127" i="10"/>
  <c r="AI230" i="10"/>
  <c r="AI156" i="10"/>
  <c r="AI119" i="10"/>
  <c r="AI25" i="10"/>
  <c r="AI201" i="10"/>
  <c r="AI149" i="10"/>
  <c r="AI124" i="10"/>
  <c r="AI53" i="10"/>
  <c r="AI29" i="10"/>
  <c r="AH73" i="10"/>
  <c r="AO258" i="10"/>
  <c r="AO260" i="10" s="1"/>
  <c r="AX221" i="10"/>
  <c r="AW221" i="10" s="1"/>
  <c r="AP221" i="10"/>
  <c r="AP178" i="10"/>
  <c r="AX178" i="10"/>
  <c r="AW178" i="10" s="1"/>
  <c r="AX147" i="10"/>
  <c r="AW147" i="10" s="1"/>
  <c r="AP147" i="10"/>
  <c r="AX112" i="10"/>
  <c r="AW112" i="10" s="1"/>
  <c r="AP112" i="10"/>
  <c r="AN79" i="10"/>
  <c r="AN82" i="10" s="1"/>
  <c r="AX42" i="10"/>
  <c r="AW42" i="10" s="1"/>
  <c r="AP42" i="10"/>
  <c r="AO88" i="10"/>
  <c r="AO92" i="10" s="1"/>
  <c r="AO14" i="10"/>
  <c r="AO16" i="10" s="1"/>
  <c r="AX91" i="10"/>
  <c r="AW91" i="10" s="1"/>
  <c r="AP91" i="10"/>
  <c r="AP261" i="7"/>
  <c r="AX261" i="7"/>
  <c r="AW261" i="7" s="1"/>
  <c r="AX240" i="7"/>
  <c r="AW240" i="7" s="1"/>
  <c r="AP240" i="7"/>
  <c r="AX186" i="7"/>
  <c r="AW186" i="7" s="1"/>
  <c r="AP186" i="7"/>
  <c r="AX141" i="7"/>
  <c r="AW141" i="7" s="1"/>
  <c r="AP141" i="7"/>
  <c r="AP99" i="7"/>
  <c r="AX99" i="7"/>
  <c r="AW99" i="7" s="1"/>
  <c r="AX39" i="7"/>
  <c r="AW39" i="7" s="1"/>
  <c r="AP39" i="7"/>
  <c r="AN267" i="10"/>
  <c r="AN270" i="10" s="1"/>
  <c r="AO261" i="10"/>
  <c r="AO263" i="10" s="1"/>
  <c r="AN239" i="10"/>
  <c r="AN242" i="10" s="1"/>
  <c r="AN224" i="10"/>
  <c r="AN230" i="10" s="1"/>
  <c r="AX213" i="10"/>
  <c r="AW213" i="10" s="1"/>
  <c r="AP213" i="10"/>
  <c r="AX203" i="10"/>
  <c r="AW203" i="10" s="1"/>
  <c r="AP203" i="10"/>
  <c r="AX191" i="10"/>
  <c r="AW191" i="10" s="1"/>
  <c r="AP191" i="10"/>
  <c r="AX181" i="10"/>
  <c r="AW181" i="10" s="1"/>
  <c r="AP181" i="10"/>
  <c r="AX170" i="10"/>
  <c r="AW170" i="10" s="1"/>
  <c r="AP170" i="10"/>
  <c r="AX160" i="10"/>
  <c r="AW160" i="10" s="1"/>
  <c r="AP160" i="10"/>
  <c r="AN150" i="10"/>
  <c r="AH291" i="10"/>
  <c r="AP139" i="10"/>
  <c r="AX139" i="10"/>
  <c r="AW139" i="10" s="1"/>
  <c r="AN126" i="10"/>
  <c r="AN115" i="10"/>
  <c r="AN119" i="10" s="1"/>
  <c r="AX104" i="10"/>
  <c r="AW104" i="10" s="1"/>
  <c r="AP104" i="10"/>
  <c r="AN93" i="10"/>
  <c r="AN96" i="10" s="1"/>
  <c r="AX81" i="10"/>
  <c r="AW81" i="10" s="1"/>
  <c r="AP81" i="10"/>
  <c r="AX70" i="10"/>
  <c r="AW70" i="10" s="1"/>
  <c r="AP70" i="10"/>
  <c r="AX57" i="10"/>
  <c r="AW57" i="10" s="1"/>
  <c r="AP57" i="10"/>
  <c r="AX45" i="10"/>
  <c r="AW45" i="10" s="1"/>
  <c r="AP45" i="10"/>
  <c r="AX32" i="10"/>
  <c r="AP32" i="10"/>
  <c r="AN20" i="10"/>
  <c r="AN22" i="10" s="1"/>
  <c r="AP7" i="10"/>
  <c r="AX7" i="10"/>
  <c r="AW7" i="10" s="1"/>
  <c r="AX265" i="10"/>
  <c r="AW265" i="10" s="1"/>
  <c r="AP265" i="10"/>
  <c r="AX222" i="10"/>
  <c r="AW222" i="10" s="1"/>
  <c r="AP222" i="10"/>
  <c r="AP179" i="10"/>
  <c r="AX179" i="10"/>
  <c r="AW179" i="10" s="1"/>
  <c r="AX133" i="10"/>
  <c r="AW133" i="10" s="1"/>
  <c r="AP133" i="10"/>
  <c r="AP84" i="10"/>
  <c r="AX84" i="10"/>
  <c r="AW84" i="10" s="1"/>
  <c r="AX48" i="10"/>
  <c r="AW48" i="10" s="1"/>
  <c r="AP48" i="10"/>
  <c r="AN264" i="10"/>
  <c r="AN266" i="10" s="1"/>
  <c r="AN261" i="10"/>
  <c r="AN263" i="10" s="1"/>
  <c r="AO202" i="10"/>
  <c r="AO208" i="10" s="1"/>
  <c r="AO138" i="10"/>
  <c r="AO143" i="10" s="1"/>
  <c r="AO125" i="10"/>
  <c r="AO103" i="10"/>
  <c r="AI290" i="10"/>
  <c r="AX190" i="10"/>
  <c r="AW190" i="10" s="1"/>
  <c r="AP190" i="10"/>
  <c r="AX145" i="10"/>
  <c r="AW145" i="10" s="1"/>
  <c r="AP145" i="10"/>
  <c r="AP95" i="10"/>
  <c r="AX95" i="10"/>
  <c r="AW95" i="10" s="1"/>
  <c r="AX31" i="10"/>
  <c r="AW31" i="10" s="1"/>
  <c r="AP31" i="10"/>
  <c r="AX268" i="7"/>
  <c r="AW268" i="7" s="1"/>
  <c r="AP268" i="7"/>
  <c r="AX69" i="7"/>
  <c r="AW69" i="7" s="1"/>
  <c r="AP69" i="7"/>
  <c r="W223" i="8"/>
  <c r="AH223" i="10"/>
  <c r="AH215" i="7"/>
  <c r="AN215" i="7" s="1"/>
  <c r="Y235" i="8"/>
  <c r="Y238" i="8" s="1"/>
  <c r="AH234" i="7"/>
  <c r="AN234" i="7" s="1"/>
  <c r="AX251" i="7"/>
  <c r="AW251" i="7" s="1"/>
  <c r="AP251" i="7"/>
  <c r="AP239" i="7"/>
  <c r="AX239" i="7"/>
  <c r="AW239" i="7" s="1"/>
  <c r="AX227" i="7"/>
  <c r="AW227" i="7" s="1"/>
  <c r="AP227" i="7"/>
  <c r="AP217" i="7"/>
  <c r="AX217" i="7"/>
  <c r="AW217" i="7" s="1"/>
  <c r="AX206" i="7"/>
  <c r="AW206" i="7" s="1"/>
  <c r="AP206" i="7"/>
  <c r="AX196" i="7"/>
  <c r="AW196" i="7" s="1"/>
  <c r="AP196" i="7"/>
  <c r="AX185" i="7"/>
  <c r="AW185" i="7" s="1"/>
  <c r="AP185" i="7"/>
  <c r="AX175" i="7"/>
  <c r="AW175" i="7" s="1"/>
  <c r="AP175" i="7"/>
  <c r="AX165" i="7"/>
  <c r="AW165" i="7" s="1"/>
  <c r="AP165" i="7"/>
  <c r="AX154" i="7"/>
  <c r="AW154" i="7" s="1"/>
  <c r="AP154" i="7"/>
  <c r="AX144" i="7"/>
  <c r="AW144" i="7" s="1"/>
  <c r="AP144" i="7"/>
  <c r="AX132" i="7"/>
  <c r="AW132" i="7" s="1"/>
  <c r="AP132" i="7"/>
  <c r="AX120" i="7"/>
  <c r="AW120" i="7" s="1"/>
  <c r="AP120" i="7"/>
  <c r="AX109" i="7"/>
  <c r="AW109" i="7" s="1"/>
  <c r="AP109" i="7"/>
  <c r="AX98" i="7"/>
  <c r="AW98" i="7" s="1"/>
  <c r="AP98" i="7"/>
  <c r="AP86" i="7"/>
  <c r="AX86" i="7"/>
  <c r="AW86" i="7" s="1"/>
  <c r="AX75" i="7"/>
  <c r="AW75" i="7" s="1"/>
  <c r="AP75" i="7"/>
  <c r="AX63" i="7"/>
  <c r="AW63" i="7" s="1"/>
  <c r="AP63" i="7"/>
  <c r="AX51" i="7"/>
  <c r="AW51" i="7" s="1"/>
  <c r="AP51" i="7"/>
  <c r="AX38" i="7"/>
  <c r="AW38" i="7" s="1"/>
  <c r="AP38" i="7"/>
  <c r="AP26" i="7"/>
  <c r="AX26" i="7"/>
  <c r="AW26" i="7" s="1"/>
  <c r="AX12" i="7"/>
  <c r="AW12" i="7" s="1"/>
  <c r="AP12" i="7"/>
  <c r="AX218" i="7"/>
  <c r="AW218" i="7" s="1"/>
  <c r="AP218" i="7"/>
  <c r="AX163" i="7"/>
  <c r="AW163" i="7" s="1"/>
  <c r="AP163" i="7"/>
  <c r="AP121" i="7"/>
  <c r="AX121" i="7"/>
  <c r="AW121" i="7" s="1"/>
  <c r="AX80" i="7"/>
  <c r="AW80" i="7" s="1"/>
  <c r="AP80" i="7"/>
  <c r="AX23" i="7"/>
  <c r="AW23" i="7" s="1"/>
  <c r="AP23" i="7"/>
  <c r="AP262" i="10"/>
  <c r="AX262" i="10"/>
  <c r="AW262" i="10" s="1"/>
  <c r="AO247" i="10"/>
  <c r="AO250" i="10" s="1"/>
  <c r="AO235" i="10"/>
  <c r="AO238" i="10" s="1"/>
  <c r="AO224" i="10"/>
  <c r="AO230" i="10" s="1"/>
  <c r="AO150" i="10"/>
  <c r="AI291" i="10"/>
  <c r="AO115" i="10"/>
  <c r="AO119" i="10" s="1"/>
  <c r="AO93" i="10"/>
  <c r="AO96" i="10" s="1"/>
  <c r="AO20" i="10"/>
  <c r="AO22" i="10" s="1"/>
  <c r="AO23" i="10"/>
  <c r="AO25" i="10" s="1"/>
  <c r="AX241" i="10"/>
  <c r="AW241" i="10" s="1"/>
  <c r="AP241" i="10"/>
  <c r="AX187" i="10"/>
  <c r="AW187" i="10" s="1"/>
  <c r="AP187" i="10"/>
  <c r="AX141" i="10"/>
  <c r="AW141" i="10" s="1"/>
  <c r="AP141" i="10"/>
  <c r="AX99" i="10"/>
  <c r="AW99" i="10" s="1"/>
  <c r="AP99" i="10"/>
  <c r="AN39" i="10"/>
  <c r="AH297" i="10"/>
  <c r="AP255" i="7"/>
  <c r="AX255" i="7"/>
  <c r="AW255" i="7" s="1"/>
  <c r="AX230" i="7"/>
  <c r="AW230" i="7" s="1"/>
  <c r="AP230" i="7"/>
  <c r="AP219" i="7"/>
  <c r="AX219" i="7"/>
  <c r="AW219" i="7" s="1"/>
  <c r="AX209" i="7"/>
  <c r="AW209" i="7" s="1"/>
  <c r="AP209" i="7"/>
  <c r="AP198" i="7"/>
  <c r="AX198" i="7"/>
  <c r="AW198" i="7" s="1"/>
  <c r="AX187" i="7"/>
  <c r="AW187" i="7" s="1"/>
  <c r="AP187" i="7"/>
  <c r="AX177" i="7"/>
  <c r="AW177" i="7" s="1"/>
  <c r="AP177" i="7"/>
  <c r="AX167" i="7"/>
  <c r="AW167" i="7" s="1"/>
  <c r="AP167" i="7"/>
  <c r="AX157" i="7"/>
  <c r="AW157" i="7" s="1"/>
  <c r="AP157" i="7"/>
  <c r="AX146" i="7"/>
  <c r="AW146" i="7" s="1"/>
  <c r="AP146" i="7"/>
  <c r="AX135" i="7"/>
  <c r="AW135" i="7" s="1"/>
  <c r="AP135" i="7"/>
  <c r="AX122" i="7"/>
  <c r="AW122" i="7" s="1"/>
  <c r="AP122" i="7"/>
  <c r="AP111" i="7"/>
  <c r="AX111" i="7"/>
  <c r="AW111" i="7" s="1"/>
  <c r="AX100" i="7"/>
  <c r="AW100" i="7" s="1"/>
  <c r="AP100" i="7"/>
  <c r="AX89" i="7"/>
  <c r="AW89" i="7" s="1"/>
  <c r="AP89" i="7"/>
  <c r="AX77" i="7"/>
  <c r="AW77" i="7" s="1"/>
  <c r="AP77" i="7"/>
  <c r="AP66" i="7"/>
  <c r="AX66" i="7"/>
  <c r="AW66" i="7" s="1"/>
  <c r="AX54" i="7"/>
  <c r="AW54" i="7" s="1"/>
  <c r="AP54" i="7"/>
  <c r="AX41" i="7"/>
  <c r="AW41" i="7" s="1"/>
  <c r="AP41" i="7"/>
  <c r="AP28" i="7"/>
  <c r="AX28" i="7"/>
  <c r="AW28" i="7" s="1"/>
  <c r="AX15" i="7"/>
  <c r="AW15" i="7" s="1"/>
  <c r="AP15" i="7"/>
  <c r="AX248" i="7"/>
  <c r="AW248" i="7" s="1"/>
  <c r="AP248" i="7"/>
  <c r="AX211" i="7"/>
  <c r="AW211" i="7" s="1"/>
  <c r="AP211" i="7"/>
  <c r="AX166" i="7"/>
  <c r="AW166" i="7" s="1"/>
  <c r="AP166" i="7"/>
  <c r="AX117" i="7"/>
  <c r="AW117" i="7" s="1"/>
  <c r="AP117" i="7"/>
  <c r="AX76" i="7"/>
  <c r="AW76" i="7" s="1"/>
  <c r="AP76" i="7"/>
  <c r="AX27" i="7"/>
  <c r="AW27" i="7" s="1"/>
  <c r="AP27" i="7"/>
  <c r="AP270" i="7"/>
  <c r="AX270" i="7"/>
  <c r="AW270" i="7" s="1"/>
  <c r="AX244" i="7"/>
  <c r="AW244" i="7" s="1"/>
  <c r="AP244" i="7"/>
  <c r="AX176" i="7"/>
  <c r="AW176" i="7" s="1"/>
  <c r="AP176" i="7"/>
  <c r="AX125" i="7"/>
  <c r="AW125" i="7" s="1"/>
  <c r="AP125" i="7"/>
  <c r="AP72" i="7"/>
  <c r="AX72" i="7"/>
  <c r="AW72" i="7" s="1"/>
  <c r="AP269" i="10"/>
  <c r="AX269" i="10"/>
  <c r="AW269" i="10" s="1"/>
  <c r="AO197" i="10"/>
  <c r="AO201" i="10" s="1"/>
  <c r="AO154" i="10"/>
  <c r="AI295" i="10"/>
  <c r="AO144" i="10"/>
  <c r="AO149" i="10" s="1"/>
  <c r="AO120" i="10"/>
  <c r="AO124" i="10" s="1"/>
  <c r="AO51" i="10"/>
  <c r="AO53" i="10" s="1"/>
  <c r="AO26" i="10"/>
  <c r="AP12" i="10"/>
  <c r="AY12" i="10"/>
  <c r="AW12" i="10" s="1"/>
  <c r="AN69" i="10"/>
  <c r="AN73" i="10" s="1"/>
  <c r="W183" i="8"/>
  <c r="AH183" i="10"/>
  <c r="AH173" i="7"/>
  <c r="AN173" i="7" s="1"/>
  <c r="W257" i="8"/>
  <c r="AH253" i="7"/>
  <c r="AN253" i="7" s="1"/>
  <c r="AP252" i="10"/>
  <c r="AX252" i="10"/>
  <c r="AW252" i="10" s="1"/>
  <c r="AP240" i="10"/>
  <c r="AX240" i="10"/>
  <c r="AW240" i="10" s="1"/>
  <c r="AP228" i="10"/>
  <c r="AX228" i="10"/>
  <c r="AW228" i="10" s="1"/>
  <c r="AX218" i="10"/>
  <c r="AW218" i="10" s="1"/>
  <c r="AP218" i="10"/>
  <c r="AP207" i="10"/>
  <c r="AX207" i="10"/>
  <c r="AW207" i="10" s="1"/>
  <c r="AN197" i="10"/>
  <c r="AN201" i="10" s="1"/>
  <c r="AX186" i="10"/>
  <c r="AW186" i="10" s="1"/>
  <c r="AP186" i="10"/>
  <c r="AX175" i="10"/>
  <c r="AW175" i="10" s="1"/>
  <c r="AP175" i="10"/>
  <c r="AX165" i="10"/>
  <c r="AW165" i="10" s="1"/>
  <c r="AP165" i="10"/>
  <c r="AH295" i="10"/>
  <c r="AN154" i="10"/>
  <c r="AN144" i="10"/>
  <c r="AN149" i="10" s="1"/>
  <c r="AX132" i="10"/>
  <c r="AW132" i="10" s="1"/>
  <c r="AP132" i="10"/>
  <c r="AN120" i="10"/>
  <c r="AN124" i="10" s="1"/>
  <c r="AX109" i="10"/>
  <c r="AW109" i="10" s="1"/>
  <c r="AP109" i="10"/>
  <c r="AX98" i="10"/>
  <c r="AW98" i="10" s="1"/>
  <c r="AP98" i="10"/>
  <c r="AP86" i="10"/>
  <c r="AX86" i="10"/>
  <c r="AW86" i="10" s="1"/>
  <c r="AX75" i="10"/>
  <c r="AW75" i="10" s="1"/>
  <c r="AP75" i="10"/>
  <c r="AX63" i="10"/>
  <c r="AW63" i="10" s="1"/>
  <c r="AP63" i="10"/>
  <c r="AN51" i="10"/>
  <c r="AN53" i="10" s="1"/>
  <c r="AX38" i="10"/>
  <c r="AW38" i="10" s="1"/>
  <c r="AP38" i="10"/>
  <c r="AX219" i="10"/>
  <c r="AW219" i="10" s="1"/>
  <c r="AP219" i="10"/>
  <c r="AP163" i="10"/>
  <c r="AX163" i="10"/>
  <c r="AW163" i="10" s="1"/>
  <c r="AX121" i="10"/>
  <c r="AW121" i="10" s="1"/>
  <c r="AP121" i="10"/>
  <c r="AP80" i="10"/>
  <c r="AX80" i="10"/>
  <c r="AW80" i="10" s="1"/>
  <c r="AN23" i="10"/>
  <c r="AN25" i="10" s="1"/>
  <c r="AX271" i="7"/>
  <c r="AW271" i="7" s="1"/>
  <c r="AP271" i="7"/>
  <c r="AX228" i="7"/>
  <c r="AW228" i="7" s="1"/>
  <c r="AP228" i="7"/>
  <c r="AX169" i="7"/>
  <c r="AW169" i="7" s="1"/>
  <c r="AP169" i="7"/>
  <c r="AP129" i="7"/>
  <c r="AX129" i="7"/>
  <c r="AW129" i="7" s="1"/>
  <c r="AX88" i="7"/>
  <c r="AW88" i="7" s="1"/>
  <c r="AP88" i="7"/>
  <c r="AX18" i="7"/>
  <c r="AW18" i="7" s="1"/>
  <c r="AP18" i="7"/>
  <c r="AO271" i="10"/>
  <c r="AO274" i="10" s="1"/>
  <c r="AX256" i="10"/>
  <c r="AW256" i="10" s="1"/>
  <c r="AP256" i="10"/>
  <c r="AN231" i="10"/>
  <c r="AN234" i="10" s="1"/>
  <c r="AX220" i="10"/>
  <c r="AW220" i="10" s="1"/>
  <c r="AP220" i="10"/>
  <c r="AX210" i="10"/>
  <c r="AW210" i="10" s="1"/>
  <c r="AP210" i="10"/>
  <c r="AP199" i="10"/>
  <c r="AX199" i="10"/>
  <c r="AW199" i="10" s="1"/>
  <c r="AX188" i="10"/>
  <c r="AW188" i="10" s="1"/>
  <c r="AP188" i="10"/>
  <c r="AP177" i="10"/>
  <c r="AX177" i="10"/>
  <c r="AW177" i="10" s="1"/>
  <c r="AX167" i="10"/>
  <c r="AW167" i="10" s="1"/>
  <c r="AP167" i="10"/>
  <c r="AN157" i="10"/>
  <c r="AN161" i="10" s="1"/>
  <c r="AP146" i="10"/>
  <c r="AX146" i="10"/>
  <c r="AW146" i="10" s="1"/>
  <c r="AN135" i="10"/>
  <c r="AN137" i="10" s="1"/>
  <c r="AX122" i="10"/>
  <c r="AW122" i="10" s="1"/>
  <c r="AP122" i="10"/>
  <c r="AX111" i="10"/>
  <c r="AW111" i="10" s="1"/>
  <c r="AP111" i="10"/>
  <c r="AX100" i="10"/>
  <c r="AW100" i="10" s="1"/>
  <c r="AP100" i="10"/>
  <c r="AX89" i="10"/>
  <c r="AW89" i="10" s="1"/>
  <c r="AP89" i="10"/>
  <c r="AX77" i="10"/>
  <c r="AW77" i="10" s="1"/>
  <c r="AP77" i="10"/>
  <c r="AN66" i="10"/>
  <c r="AN68" i="10" s="1"/>
  <c r="AN54" i="10"/>
  <c r="AN58" i="10" s="1"/>
  <c r="AN41" i="10"/>
  <c r="AN43" i="10" s="1"/>
  <c r="AX28" i="10"/>
  <c r="AW28" i="10" s="1"/>
  <c r="AP28" i="10"/>
  <c r="AX15" i="10"/>
  <c r="AW15" i="10" s="1"/>
  <c r="AP15" i="10"/>
  <c r="AX249" i="10"/>
  <c r="AW249" i="10" s="1"/>
  <c r="AP249" i="10"/>
  <c r="AP212" i="10"/>
  <c r="AX212" i="10"/>
  <c r="AW212" i="10" s="1"/>
  <c r="AP166" i="10"/>
  <c r="AX166" i="10"/>
  <c r="AW166" i="10" s="1"/>
  <c r="AX117" i="10"/>
  <c r="AW117" i="10" s="1"/>
  <c r="AP117" i="10"/>
  <c r="AP76" i="10"/>
  <c r="AX76" i="10"/>
  <c r="AW76" i="10" s="1"/>
  <c r="AN27" i="10"/>
  <c r="AN271" i="10"/>
  <c r="AN274" i="10" s="1"/>
  <c r="AO209" i="10"/>
  <c r="AO215" i="10" s="1"/>
  <c r="AX245" i="10"/>
  <c r="AW245" i="10" s="1"/>
  <c r="AP245" i="10"/>
  <c r="AX176" i="10"/>
  <c r="AW176" i="10" s="1"/>
  <c r="AP176" i="10"/>
  <c r="AP72" i="10"/>
  <c r="AX72" i="10"/>
  <c r="AW72" i="10" s="1"/>
  <c r="AP105" i="7"/>
  <c r="AY105" i="7"/>
  <c r="AW105" i="7" s="1"/>
  <c r="AX35" i="7"/>
  <c r="AW35" i="7" s="1"/>
  <c r="AP35" i="7"/>
  <c r="Y243" i="8"/>
  <c r="Y246" i="8" s="1"/>
  <c r="AH242" i="7"/>
  <c r="AN242" i="7" s="1"/>
  <c r="AX232" i="10"/>
  <c r="AW232" i="10" s="1"/>
  <c r="AP232" i="10"/>
  <c r="AX200" i="10"/>
  <c r="AW200" i="10" s="1"/>
  <c r="AP200" i="10"/>
  <c r="AN168" i="10"/>
  <c r="AH294" i="10"/>
  <c r="AX136" i="10"/>
  <c r="AW136" i="10" s="1"/>
  <c r="AP136" i="10"/>
  <c r="AX90" i="10"/>
  <c r="AW90" i="10" s="1"/>
  <c r="AP90" i="10"/>
  <c r="AX55" i="10"/>
  <c r="AW55" i="10" s="1"/>
  <c r="AP55" i="10"/>
  <c r="AN184" i="10"/>
  <c r="AN192" i="10" s="1"/>
  <c r="AN44" i="10"/>
  <c r="AN46" i="10" s="1"/>
  <c r="AH289" i="10"/>
  <c r="AI9" i="10"/>
  <c r="AI6" i="7"/>
  <c r="AO6" i="7" s="1"/>
  <c r="AY6" i="7" s="1"/>
  <c r="AH6" i="7"/>
  <c r="AN6" i="7" s="1"/>
  <c r="W215" i="8"/>
  <c r="AH215" i="10"/>
  <c r="AH208" i="7"/>
  <c r="AN208" i="7" s="1"/>
  <c r="AX254" i="7"/>
  <c r="AW254" i="7" s="1"/>
  <c r="AP254" i="7"/>
  <c r="AP247" i="7"/>
  <c r="AX247" i="7"/>
  <c r="AW247" i="7" s="1"/>
  <c r="AX235" i="7"/>
  <c r="AW235" i="7" s="1"/>
  <c r="AP235" i="7"/>
  <c r="AX224" i="7"/>
  <c r="AW224" i="7" s="1"/>
  <c r="AP224" i="7"/>
  <c r="AX213" i="7"/>
  <c r="AW213" i="7" s="1"/>
  <c r="AP213" i="7"/>
  <c r="AX203" i="7"/>
  <c r="AW203" i="7" s="1"/>
  <c r="AP203" i="7"/>
  <c r="AX192" i="7"/>
  <c r="AW192" i="7" s="1"/>
  <c r="AP192" i="7"/>
  <c r="AX181" i="7"/>
  <c r="AW181" i="7" s="1"/>
  <c r="AP181" i="7"/>
  <c r="AX171" i="7"/>
  <c r="AW171" i="7" s="1"/>
  <c r="AP171" i="7"/>
  <c r="AP162" i="7"/>
  <c r="AX162" i="7"/>
  <c r="AW162" i="7" s="1"/>
  <c r="AX151" i="7"/>
  <c r="AW151" i="7" s="1"/>
  <c r="AP151" i="7"/>
  <c r="AX140" i="7"/>
  <c r="AW140" i="7" s="1"/>
  <c r="AP140" i="7"/>
  <c r="AX128" i="7"/>
  <c r="AW128" i="7" s="1"/>
  <c r="AP128" i="7"/>
  <c r="AX116" i="7"/>
  <c r="AW116" i="7" s="1"/>
  <c r="AP116" i="7"/>
  <c r="AX94" i="7"/>
  <c r="AW94" i="7" s="1"/>
  <c r="AP94" i="7"/>
  <c r="AX83" i="7"/>
  <c r="AW83" i="7" s="1"/>
  <c r="AP83" i="7"/>
  <c r="AP71" i="7"/>
  <c r="AX71" i="7"/>
  <c r="AW71" i="7" s="1"/>
  <c r="AX59" i="7"/>
  <c r="AW59" i="7" s="1"/>
  <c r="AP59" i="7"/>
  <c r="AX47" i="7"/>
  <c r="AW47" i="7" s="1"/>
  <c r="AP47" i="7"/>
  <c r="AX34" i="7"/>
  <c r="AW34" i="7" s="1"/>
  <c r="AP34" i="7"/>
  <c r="AX21" i="7"/>
  <c r="AW21" i="7" s="1"/>
  <c r="AP21" i="7"/>
  <c r="AX8" i="7"/>
  <c r="AW8" i="7" s="1"/>
  <c r="AP8" i="7"/>
  <c r="AP201" i="7"/>
  <c r="AX201" i="7"/>
  <c r="AW201" i="7" s="1"/>
  <c r="AX152" i="7"/>
  <c r="AW152" i="7" s="1"/>
  <c r="AP152" i="7"/>
  <c r="AX107" i="7"/>
  <c r="AW107" i="7" s="1"/>
  <c r="AP107" i="7"/>
  <c r="AX56" i="7"/>
  <c r="AW56" i="7" s="1"/>
  <c r="AP56" i="7"/>
  <c r="AP272" i="10"/>
  <c r="AX272" i="10"/>
  <c r="AW272" i="10" s="1"/>
  <c r="AO243" i="10"/>
  <c r="AO246" i="10" s="1"/>
  <c r="AO231" i="10"/>
  <c r="AO234" i="10" s="1"/>
  <c r="AI292" i="10"/>
  <c r="AO157" i="10"/>
  <c r="AO161" i="10" s="1"/>
  <c r="AO135" i="10"/>
  <c r="AO137" i="10" s="1"/>
  <c r="AO66" i="10"/>
  <c r="AO68" i="10" s="1"/>
  <c r="AO54" i="10"/>
  <c r="AO58" i="10" s="1"/>
  <c r="AO41" i="10"/>
  <c r="AO43" i="10" s="1"/>
  <c r="AO69" i="10"/>
  <c r="AO73" i="10" s="1"/>
  <c r="AO39" i="10"/>
  <c r="AI297" i="10"/>
  <c r="AO10" i="10"/>
  <c r="AO13" i="10" s="1"/>
  <c r="AX229" i="10"/>
  <c r="AW229" i="10" s="1"/>
  <c r="AP229" i="10"/>
  <c r="AX169" i="10"/>
  <c r="AW169" i="10" s="1"/>
  <c r="AP169" i="10"/>
  <c r="AX129" i="10"/>
  <c r="AW129" i="10" s="1"/>
  <c r="AP129" i="10"/>
  <c r="AN88" i="10"/>
  <c r="AN92" i="10" s="1"/>
  <c r="AN18" i="10"/>
  <c r="AX246" i="7"/>
  <c r="AW246" i="7" s="1"/>
  <c r="AP246" i="7"/>
  <c r="AX226" i="7"/>
  <c r="AW226" i="7" s="1"/>
  <c r="AP226" i="7"/>
  <c r="AX216" i="7"/>
  <c r="AW216" i="7" s="1"/>
  <c r="AP216" i="7"/>
  <c r="AP205" i="7"/>
  <c r="AX205" i="7"/>
  <c r="AW205" i="7" s="1"/>
  <c r="AX194" i="7"/>
  <c r="AW194" i="7" s="1"/>
  <c r="AP194" i="7"/>
  <c r="AP184" i="7"/>
  <c r="AX184" i="7"/>
  <c r="AW184" i="7" s="1"/>
  <c r="AX174" i="7"/>
  <c r="AW174" i="7" s="1"/>
  <c r="AP174" i="7"/>
  <c r="AP164" i="7"/>
  <c r="AX164" i="7"/>
  <c r="AW164" i="7" s="1"/>
  <c r="AX153" i="7"/>
  <c r="AW153" i="7" s="1"/>
  <c r="AP153" i="7"/>
  <c r="AX142" i="7"/>
  <c r="AW142" i="7" s="1"/>
  <c r="AP142" i="7"/>
  <c r="AX131" i="7"/>
  <c r="AW131" i="7" s="1"/>
  <c r="AP131" i="7"/>
  <c r="AP118" i="7"/>
  <c r="AX118" i="7"/>
  <c r="AW118" i="7" s="1"/>
  <c r="AX108" i="7"/>
  <c r="AW108" i="7" s="1"/>
  <c r="AP108" i="7"/>
  <c r="AX97" i="7"/>
  <c r="AW97" i="7" s="1"/>
  <c r="AP97" i="7"/>
  <c r="AX85" i="7"/>
  <c r="AW85" i="7" s="1"/>
  <c r="AP85" i="7"/>
  <c r="AP74" i="7"/>
  <c r="AX74" i="7"/>
  <c r="AW74" i="7" s="1"/>
  <c r="AX62" i="7"/>
  <c r="AW62" i="7" s="1"/>
  <c r="AP62" i="7"/>
  <c r="AX49" i="7"/>
  <c r="AW49" i="7" s="1"/>
  <c r="AP49" i="7"/>
  <c r="AP37" i="7"/>
  <c r="AX37" i="7"/>
  <c r="AW37" i="7" s="1"/>
  <c r="AX24" i="7"/>
  <c r="AW24" i="7" s="1"/>
  <c r="AP24" i="7"/>
  <c r="AP11" i="7"/>
  <c r="AX11" i="7"/>
  <c r="AW11" i="7" s="1"/>
  <c r="AX257" i="7"/>
  <c r="AW257" i="7" s="1"/>
  <c r="AP257" i="7"/>
  <c r="AP236" i="7"/>
  <c r="AX236" i="7"/>
  <c r="AW236" i="7" s="1"/>
  <c r="AX193" i="7"/>
  <c r="AW193" i="7" s="1"/>
  <c r="AP193" i="7"/>
  <c r="AX148" i="7"/>
  <c r="AW148" i="7" s="1"/>
  <c r="AP148" i="7"/>
  <c r="AX103" i="7"/>
  <c r="AW103" i="7" s="1"/>
  <c r="AP103" i="7"/>
  <c r="AX60" i="7"/>
  <c r="AW60" i="7" s="1"/>
  <c r="AP60" i="7"/>
  <c r="AX10" i="7"/>
  <c r="AW10" i="7" s="1"/>
  <c r="AP10" i="7"/>
  <c r="AX225" i="7"/>
  <c r="AW225" i="7" s="1"/>
  <c r="AP225" i="7"/>
  <c r="AX159" i="7"/>
  <c r="AW159" i="7" s="1"/>
  <c r="AP159" i="7"/>
  <c r="AX110" i="7"/>
  <c r="AW110" i="7" s="1"/>
  <c r="AP110" i="7"/>
  <c r="AX52" i="7"/>
  <c r="AW52" i="7" s="1"/>
  <c r="AP52" i="7"/>
  <c r="AO264" i="10"/>
  <c r="AO266" i="10" s="1"/>
  <c r="AO193" i="10"/>
  <c r="AO182" i="10"/>
  <c r="AI296" i="10"/>
  <c r="AO162" i="10"/>
  <c r="AI284" i="10"/>
  <c r="AO128" i="10"/>
  <c r="AO130" i="10" s="1"/>
  <c r="AO83" i="10"/>
  <c r="AO87" i="10" s="1"/>
  <c r="AO59" i="10"/>
  <c r="AO61" i="10" s="1"/>
  <c r="AO47" i="10"/>
  <c r="AO34" i="10"/>
  <c r="AO36" i="10" s="1"/>
  <c r="AI293" i="10"/>
  <c r="AO8" i="10"/>
  <c r="AX35" i="10"/>
  <c r="AW35" i="10" s="1"/>
  <c r="AP35" i="10"/>
  <c r="AX244" i="10"/>
  <c r="AW244" i="10" s="1"/>
  <c r="AP244" i="10"/>
  <c r="AX211" i="10"/>
  <c r="AW211" i="10" s="1"/>
  <c r="AP211" i="10"/>
  <c r="AX189" i="10"/>
  <c r="AW189" i="10" s="1"/>
  <c r="AP189" i="10"/>
  <c r="AX158" i="10"/>
  <c r="AW158" i="10" s="1"/>
  <c r="AP158" i="10"/>
  <c r="AX123" i="10"/>
  <c r="AW123" i="10" s="1"/>
  <c r="AP123" i="10"/>
  <c r="AH283" i="10"/>
  <c r="AN102" i="10"/>
  <c r="AX67" i="10"/>
  <c r="AW67" i="10" s="1"/>
  <c r="AP67" i="10"/>
  <c r="AN30" i="10"/>
  <c r="AN33" i="10" s="1"/>
  <c r="AX233" i="10"/>
  <c r="AW233" i="10" s="1"/>
  <c r="AP233" i="10"/>
  <c r="AN138" i="10"/>
  <c r="AN143" i="10" s="1"/>
  <c r="AX255" i="10"/>
  <c r="AW255" i="10" s="1"/>
  <c r="AP255" i="10"/>
  <c r="AX248" i="10"/>
  <c r="AW248" i="10" s="1"/>
  <c r="AP248" i="10"/>
  <c r="AX236" i="10"/>
  <c r="AW236" i="10" s="1"/>
  <c r="AP236" i="10"/>
  <c r="AX225" i="10"/>
  <c r="AW225" i="10" s="1"/>
  <c r="AP225" i="10"/>
  <c r="AX214" i="10"/>
  <c r="AW214" i="10" s="1"/>
  <c r="AP214" i="10"/>
  <c r="AX204" i="10"/>
  <c r="AW204" i="10" s="1"/>
  <c r="AP204" i="10"/>
  <c r="AN182" i="10"/>
  <c r="AH296" i="10"/>
  <c r="AX171" i="10"/>
  <c r="AW171" i="10" s="1"/>
  <c r="AP171" i="10"/>
  <c r="AN162" i="10"/>
  <c r="AX151" i="10"/>
  <c r="AW151" i="10" s="1"/>
  <c r="AP151" i="10"/>
  <c r="AX140" i="10"/>
  <c r="AW140" i="10" s="1"/>
  <c r="AP140" i="10"/>
  <c r="AN128" i="10"/>
  <c r="AN130" i="10" s="1"/>
  <c r="AX116" i="10"/>
  <c r="AW116" i="10" s="1"/>
  <c r="AP116" i="10"/>
  <c r="AX105" i="10"/>
  <c r="AW105" i="10" s="1"/>
  <c r="AP105" i="10"/>
  <c r="AX94" i="10"/>
  <c r="AW94" i="10" s="1"/>
  <c r="AP94" i="10"/>
  <c r="AN83" i="10"/>
  <c r="AN87" i="10" s="1"/>
  <c r="AX71" i="10"/>
  <c r="AW71" i="10" s="1"/>
  <c r="AP71" i="10"/>
  <c r="AN59" i="10"/>
  <c r="AN61" i="10" s="1"/>
  <c r="AN47" i="10"/>
  <c r="AN34" i="10"/>
  <c r="AN36" i="10" s="1"/>
  <c r="AX21" i="10"/>
  <c r="AW21" i="10" s="1"/>
  <c r="AP21" i="10"/>
  <c r="AH293" i="10"/>
  <c r="AN8" i="10"/>
  <c r="AO44" i="10"/>
  <c r="AO46" i="10" s="1"/>
  <c r="AI289" i="10"/>
  <c r="AO254" i="10"/>
  <c r="AO257" i="10" s="1"/>
  <c r="AN202" i="10"/>
  <c r="AN208" i="10" s="1"/>
  <c r="AX152" i="10"/>
  <c r="AW152" i="10" s="1"/>
  <c r="AP152" i="10"/>
  <c r="AN107" i="10"/>
  <c r="AN114" i="10" s="1"/>
  <c r="AX56" i="10"/>
  <c r="AW56" i="10" s="1"/>
  <c r="AP56" i="10"/>
  <c r="AP267" i="7"/>
  <c r="AX267" i="7"/>
  <c r="AW267" i="7" s="1"/>
  <c r="AX204" i="7"/>
  <c r="AW204" i="7" s="1"/>
  <c r="AP204" i="7"/>
  <c r="AX155" i="7"/>
  <c r="AW155" i="7" s="1"/>
  <c r="AP155" i="7"/>
  <c r="AP113" i="7"/>
  <c r="AX113" i="7"/>
  <c r="AW113" i="7" s="1"/>
  <c r="AX64" i="7"/>
  <c r="AW64" i="7" s="1"/>
  <c r="AP64" i="7"/>
  <c r="AO267" i="10"/>
  <c r="AO270" i="10" s="1"/>
  <c r="AN247" i="10"/>
  <c r="AN250" i="10" s="1"/>
  <c r="AP227" i="10"/>
  <c r="AX227" i="10"/>
  <c r="AW227" i="10" s="1"/>
  <c r="AX217" i="10"/>
  <c r="AW217" i="10" s="1"/>
  <c r="AP217" i="10"/>
  <c r="AX206" i="10"/>
  <c r="AW206" i="10" s="1"/>
  <c r="AP206" i="10"/>
  <c r="AN195" i="10"/>
  <c r="AX185" i="10"/>
  <c r="AW185" i="10" s="1"/>
  <c r="AP185" i="10"/>
  <c r="AX174" i="10"/>
  <c r="AW174" i="10" s="1"/>
  <c r="AP174" i="10"/>
  <c r="AN164" i="10"/>
  <c r="AP153" i="10"/>
  <c r="AX153" i="10"/>
  <c r="AW153" i="10" s="1"/>
  <c r="AX142" i="10"/>
  <c r="AW142" i="10" s="1"/>
  <c r="AP142" i="10"/>
  <c r="AN131" i="10"/>
  <c r="AN134" i="10" s="1"/>
  <c r="AP118" i="10"/>
  <c r="AX118" i="10"/>
  <c r="AW118" i="10" s="1"/>
  <c r="AX108" i="10"/>
  <c r="AW108" i="10" s="1"/>
  <c r="AP108" i="10"/>
  <c r="AN97" i="10"/>
  <c r="AN101" i="10" s="1"/>
  <c r="AX85" i="10"/>
  <c r="AW85" i="10" s="1"/>
  <c r="AP85" i="10"/>
  <c r="AN74" i="10"/>
  <c r="AN78" i="10" s="1"/>
  <c r="AN62" i="10"/>
  <c r="AN65" i="10" s="1"/>
  <c r="AN49" i="10"/>
  <c r="AH298" i="10"/>
  <c r="AN37" i="10"/>
  <c r="AX24" i="10"/>
  <c r="AW24" i="10" s="1"/>
  <c r="AP24" i="10"/>
  <c r="AX11" i="10"/>
  <c r="AW11" i="10" s="1"/>
  <c r="AP11" i="10"/>
  <c r="AN258" i="10"/>
  <c r="AN260" i="10" s="1"/>
  <c r="AP237" i="10"/>
  <c r="AX237" i="10"/>
  <c r="AW237" i="10" s="1"/>
  <c r="AX194" i="10"/>
  <c r="AW194" i="10" s="1"/>
  <c r="AP194" i="10"/>
  <c r="AX148" i="10"/>
  <c r="AW148" i="10" s="1"/>
  <c r="AP148" i="10"/>
  <c r="AN103" i="10"/>
  <c r="AH290" i="10"/>
  <c r="AX60" i="10"/>
  <c r="AW60" i="10" s="1"/>
  <c r="AP60" i="10"/>
  <c r="AN10" i="10"/>
  <c r="AN13" i="10" s="1"/>
  <c r="AO216" i="10"/>
  <c r="AO223" i="10" s="1"/>
  <c r="AO184" i="10"/>
  <c r="AO192" i="10" s="1"/>
  <c r="AO173" i="10"/>
  <c r="AO107" i="10"/>
  <c r="AO114" i="10" s="1"/>
  <c r="AP226" i="10"/>
  <c r="AX226" i="10"/>
  <c r="AW226" i="10" s="1"/>
  <c r="AX159" i="10"/>
  <c r="AW159" i="10" s="1"/>
  <c r="AP159" i="10"/>
  <c r="AX110" i="10"/>
  <c r="AW110" i="10" s="1"/>
  <c r="AP110" i="10"/>
  <c r="AX52" i="10"/>
  <c r="AW52" i="10" s="1"/>
  <c r="AP52" i="10"/>
  <c r="AP272" i="7"/>
  <c r="AX272" i="7"/>
  <c r="AW272" i="7" s="1"/>
  <c r="AP258" i="7"/>
  <c r="AX258" i="7"/>
  <c r="AW258" i="7" s="1"/>
  <c r="AX197" i="7"/>
  <c r="AW197" i="7" s="1"/>
  <c r="AP197" i="7"/>
  <c r="AP14" i="7"/>
  <c r="AX14" i="7"/>
  <c r="AW14" i="7" s="1"/>
  <c r="W253" i="8"/>
  <c r="AH250" i="7"/>
  <c r="AN250" i="7" s="1"/>
  <c r="AX243" i="7"/>
  <c r="AW243" i="7" s="1"/>
  <c r="AP243" i="7"/>
  <c r="AP231" i="7"/>
  <c r="AX231" i="7"/>
  <c r="AW231" i="7" s="1"/>
  <c r="AX220" i="7"/>
  <c r="AW220" i="7" s="1"/>
  <c r="AP220" i="7"/>
  <c r="AP210" i="7"/>
  <c r="AX210" i="7"/>
  <c r="AW210" i="7" s="1"/>
  <c r="AX199" i="7"/>
  <c r="AW199" i="7" s="1"/>
  <c r="AP199" i="7"/>
  <c r="AX188" i="7"/>
  <c r="AW188" i="7" s="1"/>
  <c r="AP188" i="7"/>
  <c r="AX178" i="7"/>
  <c r="AW178" i="7" s="1"/>
  <c r="AP178" i="7"/>
  <c r="AX168" i="7"/>
  <c r="AW168" i="7" s="1"/>
  <c r="AP168" i="7"/>
  <c r="AX158" i="7"/>
  <c r="AW158" i="7" s="1"/>
  <c r="AP158" i="7"/>
  <c r="AX147" i="7"/>
  <c r="AW147" i="7" s="1"/>
  <c r="AP147" i="7"/>
  <c r="AX136" i="7"/>
  <c r="AW136" i="7" s="1"/>
  <c r="AP136" i="7"/>
  <c r="AX123" i="7"/>
  <c r="AW123" i="7" s="1"/>
  <c r="AP123" i="7"/>
  <c r="AX112" i="7"/>
  <c r="AW112" i="7" s="1"/>
  <c r="AP112" i="7"/>
  <c r="AP102" i="7"/>
  <c r="AX102" i="7"/>
  <c r="AW102" i="7" s="1"/>
  <c r="AX90" i="7"/>
  <c r="AW90" i="7" s="1"/>
  <c r="AP90" i="7"/>
  <c r="AX79" i="7"/>
  <c r="AW79" i="7" s="1"/>
  <c r="AP79" i="7"/>
  <c r="AX67" i="7"/>
  <c r="AW67" i="7" s="1"/>
  <c r="AP67" i="7"/>
  <c r="AX55" i="7"/>
  <c r="AW55" i="7" s="1"/>
  <c r="AP55" i="7"/>
  <c r="AX42" i="7"/>
  <c r="AW42" i="7" s="1"/>
  <c r="AP42" i="7"/>
  <c r="AX30" i="7"/>
  <c r="AW30" i="7" s="1"/>
  <c r="AP30" i="7"/>
  <c r="AP17" i="7"/>
  <c r="AX17" i="7"/>
  <c r="AW17" i="7" s="1"/>
  <c r="AX232" i="7"/>
  <c r="AW232" i="7" s="1"/>
  <c r="AP232" i="7"/>
  <c r="AX183" i="7"/>
  <c r="AW183" i="7" s="1"/>
  <c r="AP183" i="7"/>
  <c r="AP138" i="7"/>
  <c r="AX138" i="7"/>
  <c r="AW138" i="7" s="1"/>
  <c r="AP91" i="7"/>
  <c r="AX91" i="7"/>
  <c r="AW91" i="7" s="1"/>
  <c r="AX44" i="7"/>
  <c r="AW44" i="7" s="1"/>
  <c r="AP44" i="7"/>
  <c r="AX268" i="10"/>
  <c r="AW268" i="10" s="1"/>
  <c r="AP268" i="10"/>
  <c r="AO251" i="10"/>
  <c r="AO253" i="10" s="1"/>
  <c r="AO239" i="10"/>
  <c r="AO242" i="10" s="1"/>
  <c r="AO164" i="10"/>
  <c r="AI286" i="10"/>
  <c r="AO131" i="10"/>
  <c r="AO134" i="10" s="1"/>
  <c r="AO97" i="10"/>
  <c r="AO101" i="10" s="1"/>
  <c r="AO74" i="10"/>
  <c r="AO78" i="10" s="1"/>
  <c r="AO62" i="10"/>
  <c r="AO65" i="10" s="1"/>
  <c r="AI298" i="10"/>
  <c r="AO49" i="10"/>
  <c r="AO37" i="10"/>
  <c r="AX205" i="10"/>
  <c r="AW205" i="10" s="1"/>
  <c r="AP205" i="10"/>
  <c r="AX155" i="10"/>
  <c r="AW155" i="10" s="1"/>
  <c r="AP155" i="10"/>
  <c r="AX113" i="10"/>
  <c r="AW113" i="10" s="1"/>
  <c r="AP113" i="10"/>
  <c r="AX64" i="10"/>
  <c r="AW64" i="10" s="1"/>
  <c r="AP64" i="10"/>
  <c r="AX266" i="7"/>
  <c r="AW266" i="7" s="1"/>
  <c r="AP266" i="7"/>
  <c r="AX238" i="7"/>
  <c r="AW238" i="7" s="1"/>
  <c r="AP238" i="7"/>
  <c r="AX223" i="7"/>
  <c r="AW223" i="7" s="1"/>
  <c r="AP223" i="7"/>
  <c r="AP212" i="7"/>
  <c r="AX212" i="7"/>
  <c r="AW212" i="7" s="1"/>
  <c r="AX202" i="7"/>
  <c r="AW202" i="7" s="1"/>
  <c r="AP202" i="7"/>
  <c r="AP190" i="7"/>
  <c r="AX190" i="7"/>
  <c r="AW190" i="7" s="1"/>
  <c r="AX180" i="7"/>
  <c r="AW180" i="7" s="1"/>
  <c r="AP180" i="7"/>
  <c r="AX170" i="7"/>
  <c r="AW170" i="7" s="1"/>
  <c r="AP170" i="7"/>
  <c r="AX160" i="7"/>
  <c r="AW160" i="7" s="1"/>
  <c r="AP160" i="7"/>
  <c r="AX150" i="7"/>
  <c r="AW150" i="7" s="1"/>
  <c r="AP150" i="7"/>
  <c r="AX139" i="7"/>
  <c r="AW139" i="7" s="1"/>
  <c r="AP139" i="7"/>
  <c r="AP126" i="7"/>
  <c r="AX126" i="7"/>
  <c r="AW126" i="7" s="1"/>
  <c r="AX115" i="7"/>
  <c r="AW115" i="7" s="1"/>
  <c r="AP115" i="7"/>
  <c r="AP104" i="7"/>
  <c r="AX104" i="7"/>
  <c r="AW104" i="7" s="1"/>
  <c r="AX93" i="7"/>
  <c r="AW93" i="7" s="1"/>
  <c r="AP93" i="7"/>
  <c r="AP81" i="7"/>
  <c r="AX81" i="7"/>
  <c r="AW81" i="7" s="1"/>
  <c r="AX70" i="7"/>
  <c r="AW70" i="7" s="1"/>
  <c r="AP70" i="7"/>
  <c r="AX57" i="7"/>
  <c r="AW57" i="7" s="1"/>
  <c r="AP57" i="7"/>
  <c r="AX45" i="7"/>
  <c r="AW45" i="7" s="1"/>
  <c r="AP45" i="7"/>
  <c r="AX32" i="7"/>
  <c r="AW32" i="7" s="1"/>
  <c r="AP32" i="7"/>
  <c r="AP20" i="7"/>
  <c r="AX20" i="7"/>
  <c r="AW20" i="7" s="1"/>
  <c r="AX7" i="7"/>
  <c r="AW7" i="7" s="1"/>
  <c r="AP7" i="7"/>
  <c r="AP264" i="7"/>
  <c r="AX264" i="7"/>
  <c r="AW264" i="7" s="1"/>
  <c r="AP221" i="7"/>
  <c r="AX221" i="7"/>
  <c r="AW221" i="7" s="1"/>
  <c r="AX179" i="7"/>
  <c r="AW179" i="7" s="1"/>
  <c r="AP179" i="7"/>
  <c r="AX133" i="7"/>
  <c r="AW133" i="7" s="1"/>
  <c r="AP133" i="7"/>
  <c r="AX84" i="7"/>
  <c r="AW84" i="7" s="1"/>
  <c r="AP84" i="7"/>
  <c r="AX48" i="7"/>
  <c r="AW48" i="7" s="1"/>
  <c r="AP48" i="7"/>
  <c r="AX263" i="7"/>
  <c r="AW263" i="7" s="1"/>
  <c r="AP263" i="7"/>
  <c r="AX260" i="7"/>
  <c r="AW260" i="7" s="1"/>
  <c r="AP260" i="7"/>
  <c r="AX189" i="7"/>
  <c r="AW189" i="7" s="1"/>
  <c r="AP189" i="7"/>
  <c r="AP145" i="7"/>
  <c r="AX145" i="7"/>
  <c r="AW145" i="7" s="1"/>
  <c r="AX95" i="7"/>
  <c r="AW95" i="7" s="1"/>
  <c r="AP95" i="7"/>
  <c r="AP31" i="7"/>
  <c r="AX31" i="7"/>
  <c r="AW31" i="7" s="1"/>
  <c r="AX273" i="10"/>
  <c r="AW273" i="10" s="1"/>
  <c r="AP273" i="10"/>
  <c r="AX259" i="10"/>
  <c r="AW259" i="10" s="1"/>
  <c r="AP259" i="10"/>
  <c r="AO168" i="10"/>
  <c r="AI294" i="10"/>
  <c r="AI283" i="10"/>
  <c r="AO102" i="10"/>
  <c r="AO79" i="10"/>
  <c r="AO82" i="10" s="1"/>
  <c r="AO30" i="10"/>
  <c r="AO33" i="10" s="1"/>
  <c r="AO17" i="10"/>
  <c r="AO19" i="10" s="1"/>
  <c r="AX198" i="10"/>
  <c r="AW198" i="10" s="1"/>
  <c r="AP198" i="10"/>
  <c r="AN14" i="10"/>
  <c r="AN16" i="10" s="1"/>
  <c r="G19" i="8"/>
  <c r="G137" i="8"/>
  <c r="G61" i="8"/>
  <c r="Y270" i="8"/>
  <c r="W246" i="8"/>
  <c r="Y254" i="8"/>
  <c r="Y257" i="8" s="1"/>
  <c r="Y251" i="8"/>
  <c r="Y253" i="8" s="1"/>
  <c r="G253" i="8"/>
  <c r="W238" i="8"/>
  <c r="G263" i="8"/>
  <c r="G29" i="8"/>
  <c r="G92" i="8"/>
  <c r="G33" i="8"/>
  <c r="G250" i="8"/>
  <c r="G246" i="8"/>
  <c r="N277" i="8"/>
  <c r="Y226" i="8"/>
  <c r="Y230" i="8" s="1"/>
  <c r="G238" i="8"/>
  <c r="G242" i="8"/>
  <c r="G270" i="8"/>
  <c r="G149" i="8"/>
  <c r="G274" i="8"/>
  <c r="G260" i="8"/>
  <c r="G161" i="8"/>
  <c r="G13" i="8"/>
  <c r="K277" i="8"/>
  <c r="K278" i="8" s="1"/>
  <c r="G43" i="8"/>
  <c r="G196" i="8"/>
  <c r="G68" i="8"/>
  <c r="Y260" i="8"/>
  <c r="Y196" i="8"/>
  <c r="Y156" i="8"/>
  <c r="Y234" i="8"/>
  <c r="G208" i="8"/>
  <c r="O275" i="8"/>
  <c r="Y242" i="8"/>
  <c r="Y266" i="8"/>
  <c r="Y274" i="8"/>
  <c r="G183" i="8"/>
  <c r="S275" i="8"/>
  <c r="G215" i="8"/>
  <c r="Y201" i="8"/>
  <c r="G156" i="8"/>
  <c r="G257" i="8"/>
  <c r="Y250" i="8"/>
  <c r="Y19" i="8"/>
  <c r="G82" i="8"/>
  <c r="Y263" i="8"/>
  <c r="G234" i="8"/>
  <c r="G266" i="8"/>
  <c r="Y216" i="8"/>
  <c r="Y223" i="8" s="1"/>
  <c r="Y202" i="8"/>
  <c r="Y208" i="8" s="1"/>
  <c r="Y209" i="8"/>
  <c r="Y215" i="8" s="1"/>
  <c r="G230" i="8"/>
  <c r="G192" i="8"/>
  <c r="G201" i="8"/>
  <c r="Y184" i="8"/>
  <c r="Y192" i="8" s="1"/>
  <c r="G172" i="8"/>
  <c r="G223" i="8"/>
  <c r="G114" i="8"/>
  <c r="Y149" i="8"/>
  <c r="G101" i="8"/>
  <c r="G40" i="8"/>
  <c r="G53" i="8"/>
  <c r="G36" i="8"/>
  <c r="G22" i="8"/>
  <c r="G130" i="8"/>
  <c r="Y25" i="8"/>
  <c r="G65" i="8"/>
  <c r="G143" i="8"/>
  <c r="Y16" i="8"/>
  <c r="G25" i="8"/>
  <c r="Y43" i="8"/>
  <c r="G119" i="8"/>
  <c r="G124" i="8"/>
  <c r="G87" i="8"/>
  <c r="G78" i="8"/>
  <c r="G73" i="8"/>
  <c r="Y124" i="8"/>
  <c r="G46" i="8"/>
  <c r="Y61" i="8"/>
  <c r="Y119" i="8"/>
  <c r="W33" i="8"/>
  <c r="Y143" i="8"/>
  <c r="Y82" i="8"/>
  <c r="W82" i="8"/>
  <c r="Y101" i="8"/>
  <c r="G134" i="8"/>
  <c r="Y92" i="8"/>
  <c r="W58" i="8"/>
  <c r="Y29" i="8"/>
  <c r="G50" i="8"/>
  <c r="Y53" i="8"/>
  <c r="Y22" i="8"/>
  <c r="Y36" i="8"/>
  <c r="X143" i="8"/>
  <c r="X124" i="8"/>
  <c r="Y137" i="8"/>
  <c r="G106" i="8"/>
  <c r="G58" i="8"/>
  <c r="W119" i="8"/>
  <c r="X73" i="8"/>
  <c r="Y73" i="8"/>
  <c r="W50" i="8"/>
  <c r="Y50" i="8"/>
  <c r="T96" i="8"/>
  <c r="T275" i="8" s="1"/>
  <c r="X96" i="8"/>
  <c r="Y40" i="8"/>
  <c r="H96" i="8"/>
  <c r="H275" i="8" s="1"/>
  <c r="G96" i="8"/>
  <c r="W96" i="8"/>
  <c r="X58" i="8"/>
  <c r="Y58" i="8"/>
  <c r="W130" i="8"/>
  <c r="Y130" i="8"/>
  <c r="Y6" i="8"/>
  <c r="W9" i="8"/>
  <c r="Y114" i="8"/>
  <c r="W114" i="8"/>
  <c r="Y46" i="8"/>
  <c r="X9" i="8"/>
  <c r="Y106" i="8"/>
  <c r="W106" i="8"/>
  <c r="Y134" i="8"/>
  <c r="Y65" i="8"/>
  <c r="W65" i="8"/>
  <c r="G9" i="8"/>
  <c r="Y33" i="8"/>
  <c r="W87" i="8"/>
  <c r="Y87" i="8"/>
  <c r="Y127" i="8"/>
  <c r="W78" i="8"/>
  <c r="Y78" i="8"/>
  <c r="Y68" i="8"/>
  <c r="Y13" i="8"/>
  <c r="AP275" i="8" l="1"/>
  <c r="AR275" i="8"/>
  <c r="AH286" i="10"/>
  <c r="AH284" i="10"/>
  <c r="AN19" i="10"/>
  <c r="AN127" i="10"/>
  <c r="AN29" i="10"/>
  <c r="AO40" i="10"/>
  <c r="AO106" i="10"/>
  <c r="AN196" i="10"/>
  <c r="AO50" i="10"/>
  <c r="AH275" i="10"/>
  <c r="AI275" i="10"/>
  <c r="AN172" i="10"/>
  <c r="AP26" i="10"/>
  <c r="AO29" i="10"/>
  <c r="AY173" i="10"/>
  <c r="AO183" i="10"/>
  <c r="AN40" i="10"/>
  <c r="AO172" i="10"/>
  <c r="AP125" i="10"/>
  <c r="AO127" i="10"/>
  <c r="AN106" i="10"/>
  <c r="AN156" i="10"/>
  <c r="AN50" i="10"/>
  <c r="AP193" i="10"/>
  <c r="AO196" i="10"/>
  <c r="AO156" i="10"/>
  <c r="AP17" i="10"/>
  <c r="AY17" i="10"/>
  <c r="AY19" i="10" s="1"/>
  <c r="AP69" i="10"/>
  <c r="AP73" i="10" s="1"/>
  <c r="AX69" i="10"/>
  <c r="AX73" i="10" s="1"/>
  <c r="AX261" i="10"/>
  <c r="AX263" i="10" s="1"/>
  <c r="AP261" i="10"/>
  <c r="AP263" i="10" s="1"/>
  <c r="AX20" i="10"/>
  <c r="AX22" i="10" s="1"/>
  <c r="AP20" i="10"/>
  <c r="AP22" i="10" s="1"/>
  <c r="AP93" i="10"/>
  <c r="AP96" i="10" s="1"/>
  <c r="AX93" i="10"/>
  <c r="AX96" i="10" s="1"/>
  <c r="AY261" i="10"/>
  <c r="AY263" i="10" s="1"/>
  <c r="AX79" i="10"/>
  <c r="AX82" i="10" s="1"/>
  <c r="AP79" i="10"/>
  <c r="AP82" i="10" s="1"/>
  <c r="AX14" i="10"/>
  <c r="AX16" i="10" s="1"/>
  <c r="AY251" i="10"/>
  <c r="AY253" i="10" s="1"/>
  <c r="AY79" i="10"/>
  <c r="AY82" i="10" s="1"/>
  <c r="AY74" i="10"/>
  <c r="AY78" i="10" s="1"/>
  <c r="AY164" i="10"/>
  <c r="AO286" i="10"/>
  <c r="AY184" i="10"/>
  <c r="AY192" i="10" s="1"/>
  <c r="AX49" i="10"/>
  <c r="AN298" i="10"/>
  <c r="AP49" i="10"/>
  <c r="AP298" i="10" s="1"/>
  <c r="AY267" i="10"/>
  <c r="AY270" i="10" s="1"/>
  <c r="AY254" i="10"/>
  <c r="AY257" i="10" s="1"/>
  <c r="AX83" i="10"/>
  <c r="AX87" i="10" s="1"/>
  <c r="AP83" i="10"/>
  <c r="AP87" i="10" s="1"/>
  <c r="AX138" i="10"/>
  <c r="AX143" i="10" s="1"/>
  <c r="AP138" i="10"/>
  <c r="AP143" i="10" s="1"/>
  <c r="AY83" i="10"/>
  <c r="AY87" i="10" s="1"/>
  <c r="AO284" i="10"/>
  <c r="AY162" i="10"/>
  <c r="AY264" i="10"/>
  <c r="AY266" i="10" s="1"/>
  <c r="AX88" i="10"/>
  <c r="AX92" i="10" s="1"/>
  <c r="AP88" i="10"/>
  <c r="AP92" i="10" s="1"/>
  <c r="AY69" i="10"/>
  <c r="AY73" i="10" s="1"/>
  <c r="AY66" i="10"/>
  <c r="AY68" i="10" s="1"/>
  <c r="AN6" i="10"/>
  <c r="AN9" i="10" s="1"/>
  <c r="AH288" i="10"/>
  <c r="AP184" i="10"/>
  <c r="AP192" i="10" s="1"/>
  <c r="AX184" i="10"/>
  <c r="AX192" i="10" s="1"/>
  <c r="AX27" i="10"/>
  <c r="AW27" i="10" s="1"/>
  <c r="AP27" i="10"/>
  <c r="AX157" i="10"/>
  <c r="AX161" i="10" s="1"/>
  <c r="AP157" i="10"/>
  <c r="AP161" i="10" s="1"/>
  <c r="AX23" i="10"/>
  <c r="AX25" i="10" s="1"/>
  <c r="AX253" i="7"/>
  <c r="AW253" i="7" s="1"/>
  <c r="AP253" i="7"/>
  <c r="AY51" i="10"/>
  <c r="AY53" i="10" s="1"/>
  <c r="AY144" i="10"/>
  <c r="AY149" i="10" s="1"/>
  <c r="AY20" i="10"/>
  <c r="AY22" i="10" s="1"/>
  <c r="AY235" i="10"/>
  <c r="AY238" i="10" s="1"/>
  <c r="AY202" i="10"/>
  <c r="AY208" i="10" s="1"/>
  <c r="AX115" i="10"/>
  <c r="AX119" i="10" s="1"/>
  <c r="AP115" i="10"/>
  <c r="AP119" i="10" s="1"/>
  <c r="AP14" i="10"/>
  <c r="AP16" i="10" s="1"/>
  <c r="AY14" i="10"/>
  <c r="AY16" i="10" s="1"/>
  <c r="AO283" i="10"/>
  <c r="AY102" i="10"/>
  <c r="AP250" i="7"/>
  <c r="AX250" i="7"/>
  <c r="AW250" i="7" s="1"/>
  <c r="AX62" i="10"/>
  <c r="AX65" i="10" s="1"/>
  <c r="AP62" i="10"/>
  <c r="AP65" i="10" s="1"/>
  <c r="AP39" i="10"/>
  <c r="AP297" i="10" s="1"/>
  <c r="AN297" i="10"/>
  <c r="AX39" i="10"/>
  <c r="AY125" i="10"/>
  <c r="AY127" i="10" s="1"/>
  <c r="AY239" i="10"/>
  <c r="AY242" i="10" s="1"/>
  <c r="AN251" i="10"/>
  <c r="AN253" i="10" s="1"/>
  <c r="AY107" i="10"/>
  <c r="AY114" i="10" s="1"/>
  <c r="AY216" i="10"/>
  <c r="AY223" i="10" s="1"/>
  <c r="AP103" i="10"/>
  <c r="AX103" i="10"/>
  <c r="AN290" i="10"/>
  <c r="AX97" i="10"/>
  <c r="AX101" i="10" s="1"/>
  <c r="AP97" i="10"/>
  <c r="AP101" i="10" s="1"/>
  <c r="AP131" i="10"/>
  <c r="AP134" i="10" s="1"/>
  <c r="AX131" i="10"/>
  <c r="AX134" i="10" s="1"/>
  <c r="AX59" i="10"/>
  <c r="AX61" i="10" s="1"/>
  <c r="AP59" i="10"/>
  <c r="AP61" i="10" s="1"/>
  <c r="AP128" i="10"/>
  <c r="AP130" i="10" s="1"/>
  <c r="AX128" i="10"/>
  <c r="AX130" i="10" s="1"/>
  <c r="AO296" i="10"/>
  <c r="AY182" i="10"/>
  <c r="AY10" i="10"/>
  <c r="AY13" i="10" s="1"/>
  <c r="AY231" i="10"/>
  <c r="AY234" i="10" s="1"/>
  <c r="AO292" i="10"/>
  <c r="AX208" i="7"/>
  <c r="AW208" i="7" s="1"/>
  <c r="AP208" i="7"/>
  <c r="AO6" i="10"/>
  <c r="AO9" i="10" s="1"/>
  <c r="AI288" i="10"/>
  <c r="AI282" i="10" s="1"/>
  <c r="AY209" i="10"/>
  <c r="AY215" i="10" s="1"/>
  <c r="AX66" i="10"/>
  <c r="AX68" i="10" s="1"/>
  <c r="AP66" i="10"/>
  <c r="AP68" i="10" s="1"/>
  <c r="AH292" i="10"/>
  <c r="AP144" i="10"/>
  <c r="AP149" i="10" s="1"/>
  <c r="AX144" i="10"/>
  <c r="AX149" i="10" s="1"/>
  <c r="AO295" i="10"/>
  <c r="AY154" i="10"/>
  <c r="AY295" i="10" s="1"/>
  <c r="AY150" i="10"/>
  <c r="AO291" i="10"/>
  <c r="AN235" i="10"/>
  <c r="AX267" i="10"/>
  <c r="AX270" i="10" s="1"/>
  <c r="AP267" i="10"/>
  <c r="AP270" i="10" s="1"/>
  <c r="AO298" i="10"/>
  <c r="AY49" i="10"/>
  <c r="AY298" i="10" s="1"/>
  <c r="AP234" i="7"/>
  <c r="AX234" i="7"/>
  <c r="AW234" i="7" s="1"/>
  <c r="AP150" i="10"/>
  <c r="AX150" i="10"/>
  <c r="AN291" i="10"/>
  <c r="AY97" i="10"/>
  <c r="AY101" i="10" s="1"/>
  <c r="AY30" i="10"/>
  <c r="AY33" i="10" s="1"/>
  <c r="AY62" i="10"/>
  <c r="AY65" i="10" s="1"/>
  <c r="AY131" i="10"/>
  <c r="AY134" i="10" s="1"/>
  <c r="AX10" i="10"/>
  <c r="AX13" i="10" s="1"/>
  <c r="AP10" i="10"/>
  <c r="AP13" i="10" s="1"/>
  <c r="AO289" i="10"/>
  <c r="AY44" i="10"/>
  <c r="AY46" i="10" s="1"/>
  <c r="AY47" i="10"/>
  <c r="AY128" i="10"/>
  <c r="AY130" i="10" s="1"/>
  <c r="AY41" i="10"/>
  <c r="AY43" i="10" s="1"/>
  <c r="AY135" i="10"/>
  <c r="AY137" i="10" s="1"/>
  <c r="AN209" i="10"/>
  <c r="AN215" i="10" s="1"/>
  <c r="AX135" i="10"/>
  <c r="AX137" i="10" s="1"/>
  <c r="AP135" i="10"/>
  <c r="AP137" i="10" s="1"/>
  <c r="AP231" i="10"/>
  <c r="AP234" i="10" s="1"/>
  <c r="AX231" i="10"/>
  <c r="AX234" i="10" s="1"/>
  <c r="AX51" i="10"/>
  <c r="AX53" i="10" s="1"/>
  <c r="AP51" i="10"/>
  <c r="AP53" i="10" s="1"/>
  <c r="AN295" i="10"/>
  <c r="AP154" i="10"/>
  <c r="AP295" i="10" s="1"/>
  <c r="AX154" i="10"/>
  <c r="AX173" i="7"/>
  <c r="AW173" i="7" s="1"/>
  <c r="AP173" i="7"/>
  <c r="AY197" i="10"/>
  <c r="AY201" i="10" s="1"/>
  <c r="AY93" i="10"/>
  <c r="AY96" i="10" s="1"/>
  <c r="AY247" i="10"/>
  <c r="AY250" i="10" s="1"/>
  <c r="AX264" i="10"/>
  <c r="AX266" i="10" s="1"/>
  <c r="AP264" i="10"/>
  <c r="AP266" i="10" s="1"/>
  <c r="AX224" i="10"/>
  <c r="AX230" i="10" s="1"/>
  <c r="AP224" i="10"/>
  <c r="AP230" i="10" s="1"/>
  <c r="AY88" i="10"/>
  <c r="AY92" i="10" s="1"/>
  <c r="AP164" i="10"/>
  <c r="AX164" i="10"/>
  <c r="AX195" i="10"/>
  <c r="AW195" i="10" s="1"/>
  <c r="AP195" i="10"/>
  <c r="AX107" i="10"/>
  <c r="AX114" i="10" s="1"/>
  <c r="AP107" i="10"/>
  <c r="AP114" i="10" s="1"/>
  <c r="AP126" i="10"/>
  <c r="AX126" i="10"/>
  <c r="AW126" i="10" s="1"/>
  <c r="AX74" i="10"/>
  <c r="AX78" i="10" s="1"/>
  <c r="AP74" i="10"/>
  <c r="AP78" i="10" s="1"/>
  <c r="AY54" i="10"/>
  <c r="AY58" i="10" s="1"/>
  <c r="AP242" i="7"/>
  <c r="AX242" i="7"/>
  <c r="AW242" i="7" s="1"/>
  <c r="AX41" i="10"/>
  <c r="AX43" i="10" s="1"/>
  <c r="AP41" i="10"/>
  <c r="AP43" i="10" s="1"/>
  <c r="AX120" i="10"/>
  <c r="AX124" i="10" s="1"/>
  <c r="AP120" i="10"/>
  <c r="AP124" i="10" s="1"/>
  <c r="AN173" i="10"/>
  <c r="AN183" i="10" s="1"/>
  <c r="AY120" i="10"/>
  <c r="AY124" i="10" s="1"/>
  <c r="AY115" i="10"/>
  <c r="AY119" i="10" s="1"/>
  <c r="AY224" i="10"/>
  <c r="AY230" i="10" s="1"/>
  <c r="AP215" i="7"/>
  <c r="AX215" i="7"/>
  <c r="AW215" i="7" s="1"/>
  <c r="AY138" i="10"/>
  <c r="AY143" i="10" s="1"/>
  <c r="AW32" i="10"/>
  <c r="AX162" i="10"/>
  <c r="AP162" i="10"/>
  <c r="AX182" i="10"/>
  <c r="AN296" i="10"/>
  <c r="AP182" i="10"/>
  <c r="AX102" i="10"/>
  <c r="AN283" i="10"/>
  <c r="AP102" i="10"/>
  <c r="AY34" i="10"/>
  <c r="AY36" i="10" s="1"/>
  <c r="AX54" i="10"/>
  <c r="AX58" i="10" s="1"/>
  <c r="AP54" i="10"/>
  <c r="AP58" i="10" s="1"/>
  <c r="AY271" i="10"/>
  <c r="AY274" i="10" s="1"/>
  <c r="AN254" i="10"/>
  <c r="AN257" i="10" s="1"/>
  <c r="AP258" i="10"/>
  <c r="AP260" i="10" s="1"/>
  <c r="AX258" i="10"/>
  <c r="AX260" i="10" s="1"/>
  <c r="AX37" i="10"/>
  <c r="AP37" i="10"/>
  <c r="AX247" i="10"/>
  <c r="AX250" i="10" s="1"/>
  <c r="AP247" i="10"/>
  <c r="AP250" i="10" s="1"/>
  <c r="AX34" i="10"/>
  <c r="AX36" i="10" s="1"/>
  <c r="AP34" i="10"/>
  <c r="AP36" i="10" s="1"/>
  <c r="AX30" i="10"/>
  <c r="AP30" i="10"/>
  <c r="AP33" i="10" s="1"/>
  <c r="AP8" i="10"/>
  <c r="AP293" i="10" s="1"/>
  <c r="AY8" i="10"/>
  <c r="AY293" i="10" s="1"/>
  <c r="AO293" i="10"/>
  <c r="AY59" i="10"/>
  <c r="AY61" i="10" s="1"/>
  <c r="AY193" i="10"/>
  <c r="AY196" i="10" s="1"/>
  <c r="AX18" i="10"/>
  <c r="AW18" i="10" s="1"/>
  <c r="AP18" i="10"/>
  <c r="AY168" i="10"/>
  <c r="AY294" i="10" s="1"/>
  <c r="AO294" i="10"/>
  <c r="AY37" i="10"/>
  <c r="AX202" i="10"/>
  <c r="AX208" i="10" s="1"/>
  <c r="AP202" i="10"/>
  <c r="AP208" i="10" s="1"/>
  <c r="AN293" i="10"/>
  <c r="AX8" i="10"/>
  <c r="AX47" i="10"/>
  <c r="AP47" i="10"/>
  <c r="AY39" i="10"/>
  <c r="AY297" i="10" s="1"/>
  <c r="AO297" i="10"/>
  <c r="AY157" i="10"/>
  <c r="AY161" i="10" s="1"/>
  <c r="AY243" i="10"/>
  <c r="AY246" i="10" s="1"/>
  <c r="AX6" i="7"/>
  <c r="AW6" i="7" s="1"/>
  <c r="AP6" i="7"/>
  <c r="AX44" i="10"/>
  <c r="AX46" i="10" s="1"/>
  <c r="AP44" i="10"/>
  <c r="AP46" i="10" s="1"/>
  <c r="AN289" i="10"/>
  <c r="AN294" i="10"/>
  <c r="AX168" i="10"/>
  <c r="AP168" i="10"/>
  <c r="AP294" i="10" s="1"/>
  <c r="AN243" i="10"/>
  <c r="AN246" i="10" s="1"/>
  <c r="AX271" i="10"/>
  <c r="AX274" i="10" s="1"/>
  <c r="AP271" i="10"/>
  <c r="AP274" i="10" s="1"/>
  <c r="AX197" i="10"/>
  <c r="AX201" i="10" s="1"/>
  <c r="AP197" i="10"/>
  <c r="AP201" i="10" s="1"/>
  <c r="AY26" i="10"/>
  <c r="AY29" i="10" s="1"/>
  <c r="AP23" i="10"/>
  <c r="AP25" i="10" s="1"/>
  <c r="AY23" i="10"/>
  <c r="AY25" i="10" s="1"/>
  <c r="AN216" i="10"/>
  <c r="AN223" i="10" s="1"/>
  <c r="AY103" i="10"/>
  <c r="AO290" i="10"/>
  <c r="AP239" i="10"/>
  <c r="AP242" i="10" s="1"/>
  <c r="AX239" i="10"/>
  <c r="AX242" i="10" s="1"/>
  <c r="AY258" i="10"/>
  <c r="AY260" i="10" s="1"/>
  <c r="S276" i="8"/>
  <c r="W275" i="8"/>
  <c r="G275" i="8"/>
  <c r="X275" i="8"/>
  <c r="Y160" i="8"/>
  <c r="Y161" i="8" s="1"/>
  <c r="Y162" i="8"/>
  <c r="Y9" i="8"/>
  <c r="Y96" i="8"/>
  <c r="AW125" i="10" l="1"/>
  <c r="AW127" i="10" s="1"/>
  <c r="S277" i="8"/>
  <c r="S278" i="8" s="1"/>
  <c r="AX40" i="10"/>
  <c r="AP50" i="10"/>
  <c r="AX50" i="10"/>
  <c r="AX106" i="10"/>
  <c r="AP106" i="10"/>
  <c r="AW17" i="10"/>
  <c r="AW19" i="10" s="1"/>
  <c r="AO275" i="10"/>
  <c r="AY40" i="10"/>
  <c r="AY156" i="10"/>
  <c r="AP172" i="10"/>
  <c r="AX127" i="10"/>
  <c r="AX196" i="10"/>
  <c r="AX172" i="10"/>
  <c r="AX156" i="10"/>
  <c r="AY172" i="10"/>
  <c r="AY183" i="10"/>
  <c r="AP156" i="10"/>
  <c r="AP19" i="10"/>
  <c r="AP196" i="10"/>
  <c r="AP127" i="10"/>
  <c r="AP40" i="10"/>
  <c r="AY50" i="10"/>
  <c r="AN292" i="10"/>
  <c r="AN238" i="10"/>
  <c r="AN275" i="10" s="1"/>
  <c r="AX29" i="10"/>
  <c r="AP29" i="10"/>
  <c r="AW30" i="10"/>
  <c r="AW33" i="10" s="1"/>
  <c r="AX33" i="10"/>
  <c r="AY106" i="10"/>
  <c r="AX19" i="10"/>
  <c r="AN284" i="10"/>
  <c r="AP296" i="10"/>
  <c r="AH282" i="10"/>
  <c r="AY290" i="10"/>
  <c r="AP289" i="10"/>
  <c r="AW34" i="10"/>
  <c r="AW36" i="10" s="1"/>
  <c r="AW37" i="10"/>
  <c r="AW271" i="10"/>
  <c r="AW274" i="10" s="1"/>
  <c r="AX294" i="10"/>
  <c r="AW168" i="10"/>
  <c r="AW294" i="10" s="1"/>
  <c r="AX216" i="10"/>
  <c r="AX223" i="10" s="1"/>
  <c r="AP216" i="10"/>
  <c r="AP223" i="10" s="1"/>
  <c r="AW247" i="10"/>
  <c r="AW250" i="10" s="1"/>
  <c r="AW26" i="10"/>
  <c r="AW29" i="10" s="1"/>
  <c r="AW157" i="10"/>
  <c r="AW161" i="10" s="1"/>
  <c r="AX298" i="10"/>
  <c r="AW49" i="10"/>
  <c r="AW298" i="10" s="1"/>
  <c r="AW20" i="10"/>
  <c r="AW22" i="10" s="1"/>
  <c r="AW239" i="10"/>
  <c r="AW242" i="10" s="1"/>
  <c r="AW54" i="10"/>
  <c r="AW58" i="10" s="1"/>
  <c r="AX283" i="10"/>
  <c r="AW102" i="10"/>
  <c r="AW74" i="10"/>
  <c r="AW78" i="10" s="1"/>
  <c r="AW107" i="10"/>
  <c r="AW114" i="10" s="1"/>
  <c r="AP291" i="10"/>
  <c r="AW128" i="10"/>
  <c r="AW130" i="10" s="1"/>
  <c r="AW131" i="10"/>
  <c r="AW134" i="10" s="1"/>
  <c r="AW103" i="10"/>
  <c r="AX290" i="10"/>
  <c r="AW39" i="10"/>
  <c r="AW297" i="10" s="1"/>
  <c r="AX297" i="10"/>
  <c r="AY284" i="10"/>
  <c r="AW138" i="10"/>
  <c r="AW143" i="10" s="1"/>
  <c r="AW14" i="10"/>
  <c r="AW16" i="10" s="1"/>
  <c r="AW93" i="10"/>
  <c r="AW96" i="10" s="1"/>
  <c r="AW10" i="10"/>
  <c r="AW13" i="10" s="1"/>
  <c r="AX291" i="10"/>
  <c r="AW150" i="10"/>
  <c r="AW66" i="10"/>
  <c r="AW68" i="10" s="1"/>
  <c r="AO288" i="10"/>
  <c r="AO282" i="10" s="1"/>
  <c r="AY6" i="10"/>
  <c r="AY9" i="10" s="1"/>
  <c r="AW197" i="10"/>
  <c r="AW201" i="10" s="1"/>
  <c r="AP243" i="10"/>
  <c r="AP246" i="10" s="1"/>
  <c r="AX243" i="10"/>
  <c r="AX246" i="10" s="1"/>
  <c r="AW202" i="10"/>
  <c r="AW208" i="10" s="1"/>
  <c r="AX254" i="10"/>
  <c r="AX257" i="10" s="1"/>
  <c r="AP254" i="10"/>
  <c r="AP257" i="10" s="1"/>
  <c r="AW120" i="10"/>
  <c r="AW124" i="10" s="1"/>
  <c r="AW264" i="10"/>
  <c r="AW266" i="10" s="1"/>
  <c r="AY289" i="10"/>
  <c r="AY291" i="10"/>
  <c r="AY296" i="10"/>
  <c r="AP290" i="10"/>
  <c r="AX251" i="10"/>
  <c r="AX253" i="10" s="1"/>
  <c r="AP251" i="10"/>
  <c r="AP253" i="10" s="1"/>
  <c r="AW261" i="10"/>
  <c r="AW263" i="10" s="1"/>
  <c r="AW162" i="10"/>
  <c r="AX209" i="10"/>
  <c r="AX215" i="10" s="1"/>
  <c r="AP209" i="10"/>
  <c r="AP215" i="10" s="1"/>
  <c r="AW267" i="10"/>
  <c r="AW270" i="10" s="1"/>
  <c r="AW23" i="10"/>
  <c r="AW25" i="10" s="1"/>
  <c r="AX6" i="10"/>
  <c r="AX9" i="10" s="1"/>
  <c r="AP6" i="10"/>
  <c r="AP9" i="10" s="1"/>
  <c r="AN288" i="10"/>
  <c r="AW88" i="10"/>
  <c r="AW92" i="10" s="1"/>
  <c r="AX289" i="10"/>
  <c r="AW44" i="10"/>
  <c r="AW46" i="10" s="1"/>
  <c r="AX293" i="10"/>
  <c r="AW8" i="10"/>
  <c r="AW293" i="10" s="1"/>
  <c r="AW258" i="10"/>
  <c r="AW260" i="10" s="1"/>
  <c r="AP283" i="10"/>
  <c r="AX173" i="10"/>
  <c r="AX183" i="10" s="1"/>
  <c r="AP173" i="10"/>
  <c r="AP183" i="10" s="1"/>
  <c r="AW41" i="10"/>
  <c r="AW43" i="10" s="1"/>
  <c r="AN286" i="10"/>
  <c r="AW51" i="10"/>
  <c r="AW53" i="10" s="1"/>
  <c r="AW135" i="10"/>
  <c r="AW137" i="10" s="1"/>
  <c r="AY292" i="10"/>
  <c r="AY283" i="10"/>
  <c r="AW184" i="10"/>
  <c r="AW192" i="10" s="1"/>
  <c r="AW83" i="10"/>
  <c r="AW87" i="10" s="1"/>
  <c r="AW79" i="10"/>
  <c r="AW82" i="10" s="1"/>
  <c r="AW69" i="10"/>
  <c r="AW73" i="10" s="1"/>
  <c r="AX296" i="10"/>
  <c r="AW182" i="10"/>
  <c r="AW193" i="10"/>
  <c r="AW196" i="10" s="1"/>
  <c r="AW164" i="10"/>
  <c r="AW224" i="10"/>
  <c r="AW230" i="10" s="1"/>
  <c r="AX295" i="10"/>
  <c r="AW154" i="10"/>
  <c r="AW295" i="10" s="1"/>
  <c r="AW231" i="10"/>
  <c r="AW234" i="10" s="1"/>
  <c r="AW47" i="10"/>
  <c r="AX235" i="10"/>
  <c r="AX238" i="10" s="1"/>
  <c r="AP235" i="10"/>
  <c r="AP238" i="10" s="1"/>
  <c r="AW144" i="10"/>
  <c r="AW149" i="10" s="1"/>
  <c r="AW59" i="10"/>
  <c r="AW61" i="10" s="1"/>
  <c r="AW97" i="10"/>
  <c r="AW101" i="10" s="1"/>
  <c r="AW62" i="10"/>
  <c r="AW65" i="10" s="1"/>
  <c r="AW115" i="10"/>
  <c r="AW119" i="10" s="1"/>
  <c r="AY286" i="10"/>
  <c r="Y163" i="8"/>
  <c r="AW50" i="10" l="1"/>
  <c r="AY275" i="10"/>
  <c r="AW296" i="10"/>
  <c r="AW40" i="10"/>
  <c r="AP275" i="10"/>
  <c r="AX275" i="10"/>
  <c r="AW172" i="10"/>
  <c r="AW106" i="10"/>
  <c r="AX286" i="10"/>
  <c r="AW156" i="10"/>
  <c r="AX292" i="10"/>
  <c r="AN282" i="10"/>
  <c r="AW235" i="10"/>
  <c r="AW238" i="10" s="1"/>
  <c r="AP284" i="10"/>
  <c r="AW291" i="10"/>
  <c r="AW290" i="10"/>
  <c r="AW216" i="10"/>
  <c r="AW223" i="10" s="1"/>
  <c r="AW173" i="10"/>
  <c r="AW183" i="10" s="1"/>
  <c r="AW6" i="10"/>
  <c r="AW9" i="10" s="1"/>
  <c r="AX288" i="10"/>
  <c r="AP292" i="10"/>
  <c r="AW243" i="10"/>
  <c r="AW246" i="10" s="1"/>
  <c r="AY288" i="10"/>
  <c r="AY282" i="10" s="1"/>
  <c r="AW283" i="10"/>
  <c r="AW209" i="10"/>
  <c r="AW215" i="10" s="1"/>
  <c r="AW289" i="10"/>
  <c r="AX284" i="10"/>
  <c r="AW251" i="10"/>
  <c r="AW253" i="10" s="1"/>
  <c r="AW254" i="10"/>
  <c r="AW257" i="10" s="1"/>
  <c r="AP288" i="10"/>
  <c r="AP286" i="10"/>
  <c r="Y164" i="8"/>
  <c r="AW275" i="10" l="1"/>
  <c r="AX282" i="10"/>
  <c r="AW286" i="10"/>
  <c r="AP282" i="10"/>
  <c r="AW292" i="10"/>
  <c r="AW288" i="10"/>
  <c r="AW284" i="10"/>
  <c r="Y165" i="8"/>
  <c r="AW282" i="10" l="1"/>
  <c r="Y168" i="8"/>
  <c r="Y167" i="8"/>
  <c r="Y169" i="8"/>
  <c r="Y166" i="8"/>
  <c r="Y170" i="8" l="1"/>
  <c r="Y171" i="8"/>
  <c r="Y172" i="8" l="1"/>
  <c r="Y174" i="8"/>
  <c r="Y173" i="8"/>
  <c r="Y175" i="8" l="1"/>
  <c r="Y176" i="8" l="1"/>
  <c r="Y177" i="8"/>
  <c r="Y178" i="8"/>
  <c r="Y183" i="8" l="1"/>
  <c r="Y275" i="8" s="1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AY273" i="7" l="1"/>
  <c r="AX273" i="7"/>
  <c r="AW273" i="7"/>
  <c r="AV273" i="7"/>
  <c r="AU273" i="7"/>
  <c r="AT273" i="7"/>
  <c r="AS273" i="7"/>
  <c r="AR273" i="7"/>
  <c r="AQ273" i="7"/>
  <c r="AP273" i="7"/>
  <c r="AO273" i="7"/>
  <c r="AN273" i="7"/>
  <c r="AM273" i="7"/>
  <c r="AL273" i="7"/>
  <c r="AK273" i="7"/>
  <c r="AJ273" i="7"/>
  <c r="AI273" i="7"/>
  <c r="AH273" i="7"/>
  <c r="AG273" i="7"/>
  <c r="AF273" i="7"/>
  <c r="AE273" i="7"/>
  <c r="AD273" i="7"/>
  <c r="AC273" i="7"/>
  <c r="AB273" i="7"/>
  <c r="AA273" i="7"/>
  <c r="Z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AY269" i="7"/>
  <c r="AX269" i="7"/>
  <c r="AW269" i="7"/>
  <c r="AV269" i="7"/>
  <c r="AU269" i="7"/>
  <c r="AT269" i="7"/>
  <c r="AS269" i="7"/>
  <c r="AR269" i="7"/>
  <c r="AQ269" i="7"/>
  <c r="AP269" i="7"/>
  <c r="AO269" i="7"/>
  <c r="AN269" i="7"/>
  <c r="AM269" i="7"/>
  <c r="AL269" i="7"/>
  <c r="AK269" i="7"/>
  <c r="AJ269" i="7"/>
  <c r="AI269" i="7"/>
  <c r="AH269" i="7"/>
  <c r="AG269" i="7"/>
  <c r="AF269" i="7"/>
  <c r="AE269" i="7"/>
  <c r="AD269" i="7"/>
  <c r="AC269" i="7"/>
  <c r="AB269" i="7"/>
  <c r="AA269" i="7"/>
  <c r="Z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K269" i="7"/>
  <c r="J269" i="7"/>
  <c r="I269" i="7"/>
  <c r="H269" i="7"/>
  <c r="G269" i="7"/>
  <c r="AY265" i="7"/>
  <c r="AX265" i="7"/>
  <c r="AW265" i="7"/>
  <c r="AV265" i="7"/>
  <c r="AU265" i="7"/>
  <c r="AT265" i="7"/>
  <c r="AS265" i="7"/>
  <c r="AR265" i="7"/>
  <c r="AQ265" i="7"/>
  <c r="AP265" i="7"/>
  <c r="AO265" i="7"/>
  <c r="AN265" i="7"/>
  <c r="AM265" i="7"/>
  <c r="AL265" i="7"/>
  <c r="AK265" i="7"/>
  <c r="AJ265" i="7"/>
  <c r="AI265" i="7"/>
  <c r="AH265" i="7"/>
  <c r="AG265" i="7"/>
  <c r="AF265" i="7"/>
  <c r="AE265" i="7"/>
  <c r="AD265" i="7"/>
  <c r="AC265" i="7"/>
  <c r="AB265" i="7"/>
  <c r="AA265" i="7"/>
  <c r="Z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AY262" i="7"/>
  <c r="AX262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E262" i="7"/>
  <c r="AD262" i="7"/>
  <c r="AC262" i="7"/>
  <c r="AB262" i="7"/>
  <c r="AA262" i="7"/>
  <c r="Z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K262" i="7"/>
  <c r="J262" i="7"/>
  <c r="I262" i="7"/>
  <c r="H262" i="7"/>
  <c r="G262" i="7"/>
  <c r="AY259" i="7"/>
  <c r="AX259" i="7"/>
  <c r="AW259" i="7"/>
  <c r="AV259" i="7"/>
  <c r="AU259" i="7"/>
  <c r="AT259" i="7"/>
  <c r="AS259" i="7"/>
  <c r="AR259" i="7"/>
  <c r="AQ259" i="7"/>
  <c r="AP259" i="7"/>
  <c r="AO259" i="7"/>
  <c r="AN259" i="7"/>
  <c r="AM259" i="7"/>
  <c r="AL259" i="7"/>
  <c r="AK259" i="7"/>
  <c r="AJ259" i="7"/>
  <c r="AI259" i="7"/>
  <c r="AH259" i="7"/>
  <c r="AG259" i="7"/>
  <c r="AF259" i="7"/>
  <c r="AE259" i="7"/>
  <c r="AD259" i="7"/>
  <c r="AC259" i="7"/>
  <c r="AB259" i="7"/>
  <c r="AA259" i="7"/>
  <c r="Z259" i="7"/>
  <c r="X259" i="7"/>
  <c r="W259" i="7"/>
  <c r="V259" i="7"/>
  <c r="U259" i="7"/>
  <c r="T259" i="7"/>
  <c r="S259" i="7"/>
  <c r="R259" i="7"/>
  <c r="Q259" i="7"/>
  <c r="P259" i="7"/>
  <c r="O259" i="7"/>
  <c r="N259" i="7"/>
  <c r="M259" i="7"/>
  <c r="L259" i="7"/>
  <c r="K259" i="7"/>
  <c r="J259" i="7"/>
  <c r="I259" i="7"/>
  <c r="H259" i="7"/>
  <c r="G259" i="7"/>
  <c r="AY256" i="7"/>
  <c r="AX256" i="7"/>
  <c r="AW256" i="7"/>
  <c r="AV256" i="7"/>
  <c r="AU256" i="7"/>
  <c r="AT256" i="7"/>
  <c r="AS256" i="7"/>
  <c r="AR256" i="7"/>
  <c r="AQ256" i="7"/>
  <c r="AP256" i="7"/>
  <c r="AO256" i="7"/>
  <c r="AN256" i="7"/>
  <c r="AM256" i="7"/>
  <c r="AL256" i="7"/>
  <c r="AK256" i="7"/>
  <c r="AJ256" i="7"/>
  <c r="AI256" i="7"/>
  <c r="AH256" i="7"/>
  <c r="AG256" i="7"/>
  <c r="AF256" i="7"/>
  <c r="AE256" i="7"/>
  <c r="AD256" i="7"/>
  <c r="AC256" i="7"/>
  <c r="AB256" i="7"/>
  <c r="AA256" i="7"/>
  <c r="Z256" i="7"/>
  <c r="X256" i="7"/>
  <c r="W256" i="7"/>
  <c r="V256" i="7"/>
  <c r="U256" i="7"/>
  <c r="T256" i="7"/>
  <c r="S256" i="7"/>
  <c r="R256" i="7"/>
  <c r="Q256" i="7"/>
  <c r="P256" i="7"/>
  <c r="O256" i="7"/>
  <c r="N256" i="7"/>
  <c r="M256" i="7"/>
  <c r="L256" i="7"/>
  <c r="K256" i="7"/>
  <c r="J256" i="7"/>
  <c r="I256" i="7"/>
  <c r="H256" i="7"/>
  <c r="G256" i="7"/>
  <c r="AY252" i="7"/>
  <c r="AX252" i="7"/>
  <c r="AW252" i="7"/>
  <c r="AV252" i="7"/>
  <c r="AU252" i="7"/>
  <c r="AT252" i="7"/>
  <c r="AS252" i="7"/>
  <c r="AR252" i="7"/>
  <c r="AQ252" i="7"/>
  <c r="AP252" i="7"/>
  <c r="AO252" i="7"/>
  <c r="AN252" i="7"/>
  <c r="AM252" i="7"/>
  <c r="AL252" i="7"/>
  <c r="AK252" i="7"/>
  <c r="AJ252" i="7"/>
  <c r="AI252" i="7"/>
  <c r="AH252" i="7"/>
  <c r="AG252" i="7"/>
  <c r="AF252" i="7"/>
  <c r="AE252" i="7"/>
  <c r="AD252" i="7"/>
  <c r="AC252" i="7"/>
  <c r="AB252" i="7"/>
  <c r="AA252" i="7"/>
  <c r="Z252" i="7"/>
  <c r="X252" i="7"/>
  <c r="W252" i="7"/>
  <c r="V252" i="7"/>
  <c r="U252" i="7"/>
  <c r="T252" i="7"/>
  <c r="S252" i="7"/>
  <c r="R252" i="7"/>
  <c r="Q252" i="7"/>
  <c r="P252" i="7"/>
  <c r="O252" i="7"/>
  <c r="N252" i="7"/>
  <c r="M252" i="7"/>
  <c r="L252" i="7"/>
  <c r="K252" i="7"/>
  <c r="J252" i="7"/>
  <c r="I252" i="7"/>
  <c r="H252" i="7"/>
  <c r="G252" i="7"/>
  <c r="AY249" i="7"/>
  <c r="AX249" i="7"/>
  <c r="AW249" i="7"/>
  <c r="AV249" i="7"/>
  <c r="AU249" i="7"/>
  <c r="AT249" i="7"/>
  <c r="AS249" i="7"/>
  <c r="AR249" i="7"/>
  <c r="AQ249" i="7"/>
  <c r="AP249" i="7"/>
  <c r="AO249" i="7"/>
  <c r="AN249" i="7"/>
  <c r="AM249" i="7"/>
  <c r="AL249" i="7"/>
  <c r="AK249" i="7"/>
  <c r="AJ249" i="7"/>
  <c r="AI249" i="7"/>
  <c r="AH249" i="7"/>
  <c r="AG249" i="7"/>
  <c r="AF249" i="7"/>
  <c r="AE249" i="7"/>
  <c r="AD249" i="7"/>
  <c r="AC249" i="7"/>
  <c r="AB249" i="7"/>
  <c r="AA249" i="7"/>
  <c r="Z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AY245" i="7"/>
  <c r="AX245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K245" i="7"/>
  <c r="J245" i="7"/>
  <c r="I245" i="7"/>
  <c r="H245" i="7"/>
  <c r="G245" i="7"/>
  <c r="AY241" i="7"/>
  <c r="AX241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AY237" i="7"/>
  <c r="AX237" i="7"/>
  <c r="AW237" i="7"/>
  <c r="AV237" i="7"/>
  <c r="AU237" i="7"/>
  <c r="AT237" i="7"/>
  <c r="AS237" i="7"/>
  <c r="AR237" i="7"/>
  <c r="AQ237" i="7"/>
  <c r="AP237" i="7"/>
  <c r="AO237" i="7"/>
  <c r="AN237" i="7"/>
  <c r="AM237" i="7"/>
  <c r="AL237" i="7"/>
  <c r="AK237" i="7"/>
  <c r="AJ237" i="7"/>
  <c r="AI237" i="7"/>
  <c r="AH237" i="7"/>
  <c r="AG237" i="7"/>
  <c r="AF237" i="7"/>
  <c r="AE237" i="7"/>
  <c r="AD237" i="7"/>
  <c r="AC237" i="7"/>
  <c r="AB237" i="7"/>
  <c r="AA237" i="7"/>
  <c r="Z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AY233" i="7"/>
  <c r="AX233" i="7"/>
  <c r="AW233" i="7"/>
  <c r="AV233" i="7"/>
  <c r="AU233" i="7"/>
  <c r="AT233" i="7"/>
  <c r="AS233" i="7"/>
  <c r="AR233" i="7"/>
  <c r="AQ233" i="7"/>
  <c r="AP233" i="7"/>
  <c r="AO233" i="7"/>
  <c r="AN233" i="7"/>
  <c r="AM233" i="7"/>
  <c r="AL233" i="7"/>
  <c r="AK233" i="7"/>
  <c r="AJ233" i="7"/>
  <c r="AI233" i="7"/>
  <c r="AH233" i="7"/>
  <c r="AG233" i="7"/>
  <c r="AF233" i="7"/>
  <c r="AE233" i="7"/>
  <c r="AD233" i="7"/>
  <c r="AC233" i="7"/>
  <c r="AB233" i="7"/>
  <c r="AA233" i="7"/>
  <c r="Z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G233" i="7"/>
  <c r="AY229" i="7"/>
  <c r="AX229" i="7"/>
  <c r="AW229" i="7"/>
  <c r="AV229" i="7"/>
  <c r="AU229" i="7"/>
  <c r="AT229" i="7"/>
  <c r="AS229" i="7"/>
  <c r="AR229" i="7"/>
  <c r="AQ229" i="7"/>
  <c r="AP229" i="7"/>
  <c r="AO229" i="7"/>
  <c r="AN229" i="7"/>
  <c r="AM229" i="7"/>
  <c r="AL229" i="7"/>
  <c r="AK229" i="7"/>
  <c r="AJ229" i="7"/>
  <c r="AI229" i="7"/>
  <c r="AH229" i="7"/>
  <c r="AG229" i="7"/>
  <c r="AF229" i="7"/>
  <c r="AE229" i="7"/>
  <c r="AD229" i="7"/>
  <c r="AC229" i="7"/>
  <c r="AB229" i="7"/>
  <c r="AA229" i="7"/>
  <c r="Z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AY222" i="7"/>
  <c r="AX222" i="7"/>
  <c r="AW222" i="7"/>
  <c r="AV222" i="7"/>
  <c r="AU222" i="7"/>
  <c r="AT222" i="7"/>
  <c r="AS222" i="7"/>
  <c r="AR222" i="7"/>
  <c r="AQ222" i="7"/>
  <c r="AP222" i="7"/>
  <c r="AO222" i="7"/>
  <c r="AN222" i="7"/>
  <c r="AM222" i="7"/>
  <c r="AL222" i="7"/>
  <c r="AK222" i="7"/>
  <c r="AJ222" i="7"/>
  <c r="AI222" i="7"/>
  <c r="AH222" i="7"/>
  <c r="AG222" i="7"/>
  <c r="AF222" i="7"/>
  <c r="AE222" i="7"/>
  <c r="AD222" i="7"/>
  <c r="AC222" i="7"/>
  <c r="AB222" i="7"/>
  <c r="AA222" i="7"/>
  <c r="Z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G222" i="7"/>
  <c r="AY214" i="7"/>
  <c r="AX214" i="7"/>
  <c r="AW214" i="7"/>
  <c r="AV214" i="7"/>
  <c r="AU214" i="7"/>
  <c r="AT214" i="7"/>
  <c r="AS214" i="7"/>
  <c r="AR214" i="7"/>
  <c r="AQ214" i="7"/>
  <c r="AP214" i="7"/>
  <c r="AO214" i="7"/>
  <c r="AN214" i="7"/>
  <c r="AM214" i="7"/>
  <c r="AL214" i="7"/>
  <c r="AK214" i="7"/>
  <c r="AJ214" i="7"/>
  <c r="AI214" i="7"/>
  <c r="AH214" i="7"/>
  <c r="AG214" i="7"/>
  <c r="AF214" i="7"/>
  <c r="AE214" i="7"/>
  <c r="AD214" i="7"/>
  <c r="AC214" i="7"/>
  <c r="AB214" i="7"/>
  <c r="AA214" i="7"/>
  <c r="Z214" i="7"/>
  <c r="X214" i="7"/>
  <c r="W214" i="7"/>
  <c r="V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AY207" i="7"/>
  <c r="AX207" i="7"/>
  <c r="AW207" i="7"/>
  <c r="AV207" i="7"/>
  <c r="AU207" i="7"/>
  <c r="AT207" i="7"/>
  <c r="AS207" i="7"/>
  <c r="AR207" i="7"/>
  <c r="AQ207" i="7"/>
  <c r="AP207" i="7"/>
  <c r="AO207" i="7"/>
  <c r="AN207" i="7"/>
  <c r="AM207" i="7"/>
  <c r="AL207" i="7"/>
  <c r="AK207" i="7"/>
  <c r="AJ207" i="7"/>
  <c r="AI207" i="7"/>
  <c r="AH207" i="7"/>
  <c r="AG207" i="7"/>
  <c r="AF207" i="7"/>
  <c r="AE207" i="7"/>
  <c r="AD207" i="7"/>
  <c r="AC207" i="7"/>
  <c r="AB207" i="7"/>
  <c r="AA207" i="7"/>
  <c r="Z207" i="7"/>
  <c r="X207" i="7"/>
  <c r="W207" i="7"/>
  <c r="V207" i="7"/>
  <c r="U207" i="7"/>
  <c r="T207" i="7"/>
  <c r="S207" i="7"/>
  <c r="R207" i="7"/>
  <c r="Q207" i="7"/>
  <c r="P207" i="7"/>
  <c r="O207" i="7"/>
  <c r="N207" i="7"/>
  <c r="M207" i="7"/>
  <c r="L207" i="7"/>
  <c r="K207" i="7"/>
  <c r="J207" i="7"/>
  <c r="I207" i="7"/>
  <c r="H207" i="7"/>
  <c r="G207" i="7"/>
  <c r="AY200" i="7"/>
  <c r="AX200" i="7"/>
  <c r="AW200" i="7"/>
  <c r="AV200" i="7"/>
  <c r="AU200" i="7"/>
  <c r="AT200" i="7"/>
  <c r="AS200" i="7"/>
  <c r="AR200" i="7"/>
  <c r="AQ200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D200" i="7"/>
  <c r="AC200" i="7"/>
  <c r="AB200" i="7"/>
  <c r="AA200" i="7"/>
  <c r="Z200" i="7"/>
  <c r="X200" i="7"/>
  <c r="W200" i="7"/>
  <c r="V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AY195" i="7"/>
  <c r="AX195" i="7"/>
  <c r="AW195" i="7"/>
  <c r="AV195" i="7"/>
  <c r="AU195" i="7"/>
  <c r="AT195" i="7"/>
  <c r="AS195" i="7"/>
  <c r="AR195" i="7"/>
  <c r="AQ195" i="7"/>
  <c r="AP195" i="7"/>
  <c r="AO195" i="7"/>
  <c r="AN195" i="7"/>
  <c r="AM195" i="7"/>
  <c r="AL195" i="7"/>
  <c r="AK195" i="7"/>
  <c r="AJ195" i="7"/>
  <c r="AI195" i="7"/>
  <c r="AH195" i="7"/>
  <c r="AG195" i="7"/>
  <c r="AF195" i="7"/>
  <c r="AE195" i="7"/>
  <c r="AD195" i="7"/>
  <c r="AC195" i="7"/>
  <c r="AB195" i="7"/>
  <c r="AA195" i="7"/>
  <c r="Z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AY191" i="7"/>
  <c r="AX191" i="7"/>
  <c r="AW191" i="7"/>
  <c r="AV191" i="7"/>
  <c r="AU191" i="7"/>
  <c r="AT191" i="7"/>
  <c r="AS191" i="7"/>
  <c r="AR191" i="7"/>
  <c r="AQ191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AY182" i="7"/>
  <c r="AX182" i="7"/>
  <c r="AW182" i="7"/>
  <c r="AV182" i="7"/>
  <c r="AU182" i="7"/>
  <c r="AT182" i="7"/>
  <c r="AS182" i="7"/>
  <c r="AR182" i="7"/>
  <c r="AQ182" i="7"/>
  <c r="AP182" i="7"/>
  <c r="AO182" i="7"/>
  <c r="AN182" i="7"/>
  <c r="AM182" i="7"/>
  <c r="AL182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AY172" i="7"/>
  <c r="AX172" i="7"/>
  <c r="AW172" i="7"/>
  <c r="AV172" i="7"/>
  <c r="AU172" i="7"/>
  <c r="AT172" i="7"/>
  <c r="AS172" i="7"/>
  <c r="AR172" i="7"/>
  <c r="AQ172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AY161" i="7"/>
  <c r="AX161" i="7"/>
  <c r="AW161" i="7"/>
  <c r="AV161" i="7"/>
  <c r="AU161" i="7"/>
  <c r="AT161" i="7"/>
  <c r="AS161" i="7"/>
  <c r="AR161" i="7"/>
  <c r="AQ161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AY156" i="7"/>
  <c r="AX156" i="7"/>
  <c r="AW156" i="7"/>
  <c r="AV156" i="7"/>
  <c r="AU156" i="7"/>
  <c r="AT156" i="7"/>
  <c r="AS156" i="7"/>
  <c r="AR156" i="7"/>
  <c r="AQ156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AY149" i="7"/>
  <c r="AX149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AY143" i="7"/>
  <c r="AX143" i="7"/>
  <c r="AW143" i="7"/>
  <c r="AV143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AY114" i="7"/>
  <c r="AX114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J274" i="7" l="1"/>
  <c r="AD274" i="7"/>
  <c r="AJ274" i="7"/>
  <c r="AP274" i="7"/>
  <c r="AV274" i="7"/>
  <c r="P274" i="7"/>
  <c r="V274" i="7"/>
  <c r="AB274" i="7"/>
  <c r="AH274" i="7"/>
  <c r="AN274" i="7"/>
  <c r="AT274" i="7"/>
  <c r="G274" i="7"/>
  <c r="M274" i="7"/>
  <c r="S274" i="7"/>
  <c r="Z274" i="7"/>
  <c r="AF274" i="7"/>
  <c r="AL274" i="7"/>
  <c r="AX274" i="7"/>
  <c r="L274" i="7"/>
  <c r="R274" i="7"/>
  <c r="X274" i="7"/>
  <c r="AE274" i="7"/>
  <c r="AK274" i="7"/>
  <c r="AQ274" i="7"/>
  <c r="AW274" i="7"/>
  <c r="H274" i="7"/>
  <c r="N274" i="7"/>
  <c r="T274" i="7"/>
  <c r="AR274" i="7"/>
  <c r="I274" i="7"/>
  <c r="O274" i="7"/>
  <c r="U274" i="7"/>
  <c r="AA274" i="7"/>
  <c r="AG274" i="7"/>
  <c r="AM274" i="7"/>
  <c r="AS274" i="7"/>
  <c r="AY274" i="7"/>
  <c r="K274" i="7"/>
  <c r="Q274" i="7"/>
  <c r="W274" i="7"/>
  <c r="AC274" i="7"/>
  <c r="AI274" i="7"/>
  <c r="AO274" i="7"/>
  <c r="AU274" i="7"/>
  <c r="I282" i="7" l="1"/>
  <c r="J282" i="7"/>
  <c r="K282" i="7"/>
  <c r="L282" i="7"/>
  <c r="M282" i="7"/>
  <c r="N282" i="7"/>
  <c r="O282" i="7"/>
  <c r="Q282" i="7"/>
  <c r="R282" i="7"/>
  <c r="S282" i="7"/>
  <c r="T282" i="7"/>
  <c r="V282" i="7"/>
  <c r="AD282" i="7"/>
  <c r="AE282" i="7"/>
  <c r="AF282" i="7"/>
  <c r="AJ282" i="7"/>
  <c r="AK282" i="7"/>
  <c r="AL282" i="7"/>
  <c r="AM282" i="7"/>
  <c r="I283" i="7"/>
  <c r="J283" i="7"/>
  <c r="K283" i="7"/>
  <c r="L283" i="7"/>
  <c r="M283" i="7"/>
  <c r="N283" i="7"/>
  <c r="O283" i="7"/>
  <c r="Q283" i="7"/>
  <c r="R283" i="7"/>
  <c r="S283" i="7"/>
  <c r="T283" i="7"/>
  <c r="V283" i="7"/>
  <c r="AD283" i="7"/>
  <c r="AE283" i="7"/>
  <c r="AF283" i="7"/>
  <c r="AJ283" i="7"/>
  <c r="AK283" i="7"/>
  <c r="AL283" i="7"/>
  <c r="AM283" i="7"/>
  <c r="I284" i="7"/>
  <c r="J284" i="7"/>
  <c r="K284" i="7"/>
  <c r="L284" i="7"/>
  <c r="M284" i="7"/>
  <c r="N284" i="7"/>
  <c r="O284" i="7"/>
  <c r="Q284" i="7"/>
  <c r="R284" i="7"/>
  <c r="S284" i="7"/>
  <c r="T284" i="7"/>
  <c r="AD284" i="7"/>
  <c r="AE284" i="7"/>
  <c r="AF284" i="7"/>
  <c r="AJ284" i="7"/>
  <c r="AK284" i="7"/>
  <c r="AL284" i="7"/>
  <c r="AM284" i="7"/>
  <c r="I285" i="7"/>
  <c r="J285" i="7"/>
  <c r="K285" i="7"/>
  <c r="L285" i="7"/>
  <c r="M285" i="7"/>
  <c r="N285" i="7"/>
  <c r="O285" i="7"/>
  <c r="Q285" i="7"/>
  <c r="R285" i="7"/>
  <c r="S285" i="7"/>
  <c r="T285" i="7"/>
  <c r="V285" i="7"/>
  <c r="AD285" i="7"/>
  <c r="AE285" i="7"/>
  <c r="AF285" i="7"/>
  <c r="AJ285" i="7"/>
  <c r="AK285" i="7"/>
  <c r="AL285" i="7"/>
  <c r="AM285" i="7"/>
  <c r="I286" i="7"/>
  <c r="J286" i="7"/>
  <c r="K286" i="7"/>
  <c r="L286" i="7"/>
  <c r="M286" i="7"/>
  <c r="N286" i="7"/>
  <c r="O286" i="7"/>
  <c r="P286" i="7"/>
  <c r="Q286" i="7"/>
  <c r="R286" i="7"/>
  <c r="S286" i="7"/>
  <c r="T286" i="7"/>
  <c r="U286" i="7"/>
  <c r="V286" i="7"/>
  <c r="W286" i="7"/>
  <c r="X286" i="7"/>
  <c r="Z286" i="7"/>
  <c r="AA286" i="7"/>
  <c r="AB286" i="7"/>
  <c r="AC286" i="7"/>
  <c r="AD286" i="7"/>
  <c r="AE286" i="7"/>
  <c r="AF286" i="7"/>
  <c r="AG286" i="7"/>
  <c r="AH286" i="7"/>
  <c r="AI286" i="7"/>
  <c r="AJ286" i="7"/>
  <c r="AK286" i="7"/>
  <c r="AL286" i="7"/>
  <c r="AM286" i="7"/>
  <c r="AN286" i="7"/>
  <c r="AO286" i="7"/>
  <c r="AP286" i="7"/>
  <c r="AQ286" i="7"/>
  <c r="AR286" i="7"/>
  <c r="AS286" i="7"/>
  <c r="AT286" i="7"/>
  <c r="AU286" i="7"/>
  <c r="AV286" i="7"/>
  <c r="AW286" i="7"/>
  <c r="AX286" i="7"/>
  <c r="AY286" i="7"/>
  <c r="I287" i="7"/>
  <c r="J287" i="7"/>
  <c r="K287" i="7"/>
  <c r="L287" i="7"/>
  <c r="M287" i="7"/>
  <c r="N287" i="7"/>
  <c r="O287" i="7"/>
  <c r="Q287" i="7"/>
  <c r="R287" i="7"/>
  <c r="S287" i="7"/>
  <c r="T287" i="7"/>
  <c r="V287" i="7"/>
  <c r="AD287" i="7"/>
  <c r="AE287" i="7"/>
  <c r="AF287" i="7"/>
  <c r="AJ287" i="7"/>
  <c r="AK287" i="7"/>
  <c r="AL287" i="7"/>
  <c r="AM287" i="7"/>
  <c r="I288" i="7"/>
  <c r="J288" i="7"/>
  <c r="K288" i="7"/>
  <c r="L288" i="7"/>
  <c r="M288" i="7"/>
  <c r="N288" i="7"/>
  <c r="O288" i="7"/>
  <c r="Q288" i="7"/>
  <c r="R288" i="7"/>
  <c r="S288" i="7"/>
  <c r="T288" i="7"/>
  <c r="AD288" i="7"/>
  <c r="AE288" i="7"/>
  <c r="AF288" i="7"/>
  <c r="AJ288" i="7"/>
  <c r="AK288" i="7"/>
  <c r="AL288" i="7"/>
  <c r="AM288" i="7"/>
  <c r="I289" i="7"/>
  <c r="J289" i="7"/>
  <c r="K289" i="7"/>
  <c r="L289" i="7"/>
  <c r="M289" i="7"/>
  <c r="N289" i="7"/>
  <c r="O289" i="7"/>
  <c r="Q289" i="7"/>
  <c r="R289" i="7"/>
  <c r="S289" i="7"/>
  <c r="T289" i="7"/>
  <c r="V289" i="7"/>
  <c r="AD289" i="7"/>
  <c r="AE289" i="7"/>
  <c r="AF289" i="7"/>
  <c r="AJ289" i="7"/>
  <c r="AK289" i="7"/>
  <c r="AL289" i="7"/>
  <c r="AM289" i="7"/>
  <c r="I290" i="7"/>
  <c r="J290" i="7"/>
  <c r="K290" i="7"/>
  <c r="L290" i="7"/>
  <c r="M290" i="7"/>
  <c r="N290" i="7"/>
  <c r="O290" i="7"/>
  <c r="Q290" i="7"/>
  <c r="R290" i="7"/>
  <c r="S290" i="7"/>
  <c r="T290" i="7"/>
  <c r="V290" i="7"/>
  <c r="AD290" i="7"/>
  <c r="AE290" i="7"/>
  <c r="AF290" i="7"/>
  <c r="AJ290" i="7"/>
  <c r="AK290" i="7"/>
  <c r="AL290" i="7"/>
  <c r="AM290" i="7"/>
  <c r="I291" i="7"/>
  <c r="J291" i="7"/>
  <c r="K291" i="7"/>
  <c r="L291" i="7"/>
  <c r="M291" i="7"/>
  <c r="N291" i="7"/>
  <c r="O291" i="7"/>
  <c r="Q291" i="7"/>
  <c r="R291" i="7"/>
  <c r="S291" i="7"/>
  <c r="T291" i="7"/>
  <c r="V291" i="7"/>
  <c r="AD291" i="7"/>
  <c r="AE291" i="7"/>
  <c r="AF291" i="7"/>
  <c r="AJ291" i="7"/>
  <c r="AK291" i="7"/>
  <c r="AL291" i="7"/>
  <c r="AM291" i="7"/>
  <c r="I292" i="7"/>
  <c r="J292" i="7"/>
  <c r="K292" i="7"/>
  <c r="L292" i="7"/>
  <c r="M292" i="7"/>
  <c r="N292" i="7"/>
  <c r="O292" i="7"/>
  <c r="Q292" i="7"/>
  <c r="R292" i="7"/>
  <c r="S292" i="7"/>
  <c r="T292" i="7"/>
  <c r="V292" i="7"/>
  <c r="AD292" i="7"/>
  <c r="AE292" i="7"/>
  <c r="AF292" i="7"/>
  <c r="AJ292" i="7"/>
  <c r="AK292" i="7"/>
  <c r="AL292" i="7"/>
  <c r="AM292" i="7"/>
  <c r="I293" i="7"/>
  <c r="J293" i="7"/>
  <c r="K293" i="7"/>
  <c r="L293" i="7"/>
  <c r="M293" i="7"/>
  <c r="N293" i="7"/>
  <c r="O293" i="7"/>
  <c r="Q293" i="7"/>
  <c r="R293" i="7"/>
  <c r="S293" i="7"/>
  <c r="T293" i="7"/>
  <c r="V293" i="7"/>
  <c r="AD293" i="7"/>
  <c r="AE293" i="7"/>
  <c r="AF293" i="7"/>
  <c r="AJ293" i="7"/>
  <c r="AK293" i="7"/>
  <c r="AL293" i="7"/>
  <c r="AM293" i="7"/>
  <c r="I294" i="7"/>
  <c r="J294" i="7"/>
  <c r="K294" i="7"/>
  <c r="L294" i="7"/>
  <c r="M294" i="7"/>
  <c r="N294" i="7"/>
  <c r="O294" i="7"/>
  <c r="Q294" i="7"/>
  <c r="R294" i="7"/>
  <c r="S294" i="7"/>
  <c r="T294" i="7"/>
  <c r="V294" i="7"/>
  <c r="AD294" i="7"/>
  <c r="AE294" i="7"/>
  <c r="AF294" i="7"/>
  <c r="AJ294" i="7"/>
  <c r="AK294" i="7"/>
  <c r="AL294" i="7"/>
  <c r="AM294" i="7"/>
  <c r="I295" i="7"/>
  <c r="J295" i="7"/>
  <c r="K295" i="7"/>
  <c r="L295" i="7"/>
  <c r="M295" i="7"/>
  <c r="N295" i="7"/>
  <c r="O295" i="7"/>
  <c r="Q295" i="7"/>
  <c r="R295" i="7"/>
  <c r="S295" i="7"/>
  <c r="T295" i="7"/>
  <c r="V295" i="7"/>
  <c r="AD295" i="7"/>
  <c r="AE295" i="7"/>
  <c r="AF295" i="7"/>
  <c r="AJ295" i="7"/>
  <c r="AK295" i="7"/>
  <c r="AL295" i="7"/>
  <c r="AM295" i="7"/>
  <c r="I296" i="7"/>
  <c r="J296" i="7"/>
  <c r="K296" i="7"/>
  <c r="L296" i="7"/>
  <c r="M296" i="7"/>
  <c r="N296" i="7"/>
  <c r="O296" i="7"/>
  <c r="Q296" i="7"/>
  <c r="R296" i="7"/>
  <c r="S296" i="7"/>
  <c r="T296" i="7"/>
  <c r="V296" i="7"/>
  <c r="AD296" i="7"/>
  <c r="AE296" i="7"/>
  <c r="AF296" i="7"/>
  <c r="AJ296" i="7"/>
  <c r="AK296" i="7"/>
  <c r="AL296" i="7"/>
  <c r="AM296" i="7"/>
  <c r="I297" i="7"/>
  <c r="J297" i="7"/>
  <c r="K297" i="7"/>
  <c r="L297" i="7"/>
  <c r="M297" i="7"/>
  <c r="N297" i="7"/>
  <c r="O297" i="7"/>
  <c r="Q297" i="7"/>
  <c r="R297" i="7"/>
  <c r="S297" i="7"/>
  <c r="T297" i="7"/>
  <c r="AD297" i="7"/>
  <c r="AE297" i="7"/>
  <c r="AF297" i="7"/>
  <c r="AJ297" i="7"/>
  <c r="AK297" i="7"/>
  <c r="AL297" i="7"/>
  <c r="AM297" i="7"/>
  <c r="I298" i="7"/>
  <c r="J298" i="7"/>
  <c r="K298" i="7"/>
  <c r="L298" i="7"/>
  <c r="M298" i="7"/>
  <c r="N298" i="7"/>
  <c r="O298" i="7"/>
  <c r="P298" i="7"/>
  <c r="Q298" i="7"/>
  <c r="R298" i="7"/>
  <c r="S298" i="7"/>
  <c r="T298" i="7"/>
  <c r="U298" i="7"/>
  <c r="V298" i="7"/>
  <c r="W298" i="7"/>
  <c r="X298" i="7"/>
  <c r="Z298" i="7"/>
  <c r="AA298" i="7"/>
  <c r="AB298" i="7"/>
  <c r="AC298" i="7"/>
  <c r="AD298" i="7"/>
  <c r="AE298" i="7"/>
  <c r="AF298" i="7"/>
  <c r="AG298" i="7"/>
  <c r="AH298" i="7"/>
  <c r="AI298" i="7"/>
  <c r="AJ298" i="7"/>
  <c r="AK298" i="7"/>
  <c r="AL298" i="7"/>
  <c r="AM298" i="7"/>
  <c r="AN298" i="7"/>
  <c r="AO298" i="7"/>
  <c r="AP298" i="7"/>
  <c r="AQ298" i="7"/>
  <c r="AR298" i="7"/>
  <c r="AS298" i="7"/>
  <c r="AT298" i="7"/>
  <c r="AU298" i="7"/>
  <c r="AV298" i="7"/>
  <c r="AW298" i="7"/>
  <c r="AX298" i="7"/>
  <c r="AY298" i="7"/>
  <c r="I299" i="7"/>
  <c r="J299" i="7"/>
  <c r="K299" i="7"/>
  <c r="L299" i="7"/>
  <c r="M299" i="7"/>
  <c r="N299" i="7"/>
  <c r="O299" i="7"/>
  <c r="P299" i="7"/>
  <c r="Q299" i="7"/>
  <c r="R299" i="7"/>
  <c r="S299" i="7"/>
  <c r="T299" i="7"/>
  <c r="U299" i="7"/>
  <c r="V299" i="7"/>
  <c r="W299" i="7"/>
  <c r="X299" i="7"/>
  <c r="Z299" i="7"/>
  <c r="AA299" i="7"/>
  <c r="AB299" i="7"/>
  <c r="AC299" i="7"/>
  <c r="AD299" i="7"/>
  <c r="AE299" i="7"/>
  <c r="AF299" i="7"/>
  <c r="AG299" i="7"/>
  <c r="AH299" i="7"/>
  <c r="AI299" i="7"/>
  <c r="AJ299" i="7"/>
  <c r="AK299" i="7"/>
  <c r="AL299" i="7"/>
  <c r="AM299" i="7"/>
  <c r="AN299" i="7"/>
  <c r="AO299" i="7"/>
  <c r="AP299" i="7"/>
  <c r="AQ299" i="7"/>
  <c r="AR299" i="7"/>
  <c r="AS299" i="7"/>
  <c r="AT299" i="7"/>
  <c r="AU299" i="7"/>
  <c r="AV299" i="7"/>
  <c r="AW299" i="7"/>
  <c r="AX299" i="7"/>
  <c r="AY299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H287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6" i="7"/>
  <c r="H285" i="7"/>
  <c r="H284" i="7"/>
  <c r="H283" i="7"/>
  <c r="H282" i="7"/>
  <c r="E299" i="7" l="1"/>
  <c r="E298" i="7"/>
  <c r="E286" i="7"/>
  <c r="AM281" i="7"/>
  <c r="N281" i="7"/>
  <c r="AF281" i="7"/>
  <c r="S281" i="7"/>
  <c r="M281" i="7"/>
  <c r="AK281" i="7"/>
  <c r="AE281" i="7"/>
  <c r="R281" i="7"/>
  <c r="L281" i="7"/>
  <c r="AJ281" i="7"/>
  <c r="AD281" i="7"/>
  <c r="Q281" i="7"/>
  <c r="K281" i="7"/>
  <c r="J281" i="7"/>
  <c r="G281" i="7"/>
  <c r="O281" i="7"/>
  <c r="I281" i="7"/>
  <c r="AL281" i="7"/>
  <c r="T281" i="7"/>
  <c r="H281" i="7"/>
  <c r="AI291" i="7" l="1"/>
  <c r="AH295" i="7"/>
  <c r="AH293" i="7"/>
  <c r="AI284" i="7"/>
  <c r="AH283" i="7"/>
  <c r="AI294" i="7"/>
  <c r="AH294" i="7"/>
  <c r="AI290" i="7"/>
  <c r="AI282" i="7"/>
  <c r="AH282" i="7"/>
  <c r="AI296" i="7"/>
  <c r="AI287" i="7"/>
  <c r="X291" i="7"/>
  <c r="X295" i="7"/>
  <c r="X293" i="7"/>
  <c r="X283" i="7"/>
  <c r="X294" i="7"/>
  <c r="W294" i="7"/>
  <c r="X282" i="7"/>
  <c r="W282" i="7"/>
  <c r="X297" i="7"/>
  <c r="P291" i="7"/>
  <c r="P294" i="7"/>
  <c r="P282" i="7"/>
  <c r="P296" i="7"/>
  <c r="P287" i="7"/>
  <c r="AH285" i="7" l="1"/>
  <c r="P285" i="7"/>
  <c r="W283" i="7"/>
  <c r="W293" i="7"/>
  <c r="W295" i="7"/>
  <c r="W291" i="7"/>
  <c r="AH287" i="7"/>
  <c r="AH296" i="7"/>
  <c r="AH289" i="7"/>
  <c r="AH290" i="7"/>
  <c r="AH291" i="7"/>
  <c r="P293" i="7"/>
  <c r="P295" i="7"/>
  <c r="W292" i="7"/>
  <c r="P292" i="7"/>
  <c r="X292" i="7"/>
  <c r="AI297" i="7"/>
  <c r="AI283" i="7"/>
  <c r="AI293" i="7"/>
  <c r="AI295" i="7"/>
  <c r="P283" i="7"/>
  <c r="W287" i="7"/>
  <c r="W296" i="7"/>
  <c r="W290" i="7"/>
  <c r="W285" i="7"/>
  <c r="AH292" i="7"/>
  <c r="P290" i="7"/>
  <c r="X287" i="7"/>
  <c r="X296" i="7"/>
  <c r="X288" i="7"/>
  <c r="X289" i="7"/>
  <c r="X290" i="7"/>
  <c r="X284" i="7"/>
  <c r="X285" i="7"/>
  <c r="AI292" i="7"/>
  <c r="AI285" i="7"/>
  <c r="X281" i="7" l="1"/>
  <c r="AO294" i="7" l="1"/>
  <c r="AO290" i="7" l="1"/>
  <c r="AO284" i="7"/>
  <c r="U294" i="7"/>
  <c r="Z283" i="7"/>
  <c r="Z293" i="7"/>
  <c r="AO287" i="7"/>
  <c r="U292" i="7"/>
  <c r="Z287" i="7"/>
  <c r="Z296" i="7"/>
  <c r="Z291" i="7"/>
  <c r="AG288" i="7"/>
  <c r="AG290" i="7"/>
  <c r="AG284" i="7"/>
  <c r="AN287" i="7"/>
  <c r="AN296" i="7"/>
  <c r="AN289" i="7"/>
  <c r="AN290" i="7"/>
  <c r="AN291" i="7"/>
  <c r="U290" i="7"/>
  <c r="Z295" i="7"/>
  <c r="AO291" i="7"/>
  <c r="U285" i="7"/>
  <c r="Z292" i="7"/>
  <c r="AG282" i="7"/>
  <c r="AG285" i="7"/>
  <c r="AN294" i="7"/>
  <c r="AN283" i="7"/>
  <c r="AN293" i="7"/>
  <c r="AN295" i="7"/>
  <c r="U282" i="7"/>
  <c r="U291" i="7"/>
  <c r="Z290" i="7"/>
  <c r="AG287" i="7"/>
  <c r="AV296" i="7"/>
  <c r="AG296" i="7"/>
  <c r="AG289" i="7"/>
  <c r="AG291" i="7"/>
  <c r="AO297" i="7"/>
  <c r="AO283" i="7"/>
  <c r="AO293" i="7"/>
  <c r="AO295" i="7"/>
  <c r="Z294" i="7"/>
  <c r="AO296" i="7"/>
  <c r="U287" i="7"/>
  <c r="U296" i="7"/>
  <c r="AV297" i="7"/>
  <c r="AG297" i="7"/>
  <c r="AV294" i="7"/>
  <c r="AG294" i="7"/>
  <c r="AG283" i="7"/>
  <c r="AV293" i="7"/>
  <c r="AG293" i="7"/>
  <c r="AG295" i="7"/>
  <c r="AN292" i="7"/>
  <c r="AN282" i="7"/>
  <c r="AN285" i="7"/>
  <c r="U283" i="7"/>
  <c r="U293" i="7"/>
  <c r="U295" i="7"/>
  <c r="Z282" i="7"/>
  <c r="Z285" i="7"/>
  <c r="AV292" i="7"/>
  <c r="AG292" i="7"/>
  <c r="AO292" i="7"/>
  <c r="AO282" i="7"/>
  <c r="AO285" i="7"/>
  <c r="P289" i="7" l="1"/>
  <c r="W284" i="7"/>
  <c r="AS294" i="7"/>
  <c r="AS296" i="7"/>
  <c r="AS292" i="7"/>
  <c r="AS293" i="7"/>
  <c r="AS285" i="7"/>
  <c r="AS295" i="7"/>
  <c r="AB282" i="7"/>
  <c r="AY290" i="7"/>
  <c r="AX282" i="7"/>
  <c r="AV284" i="7"/>
  <c r="AV283" i="7"/>
  <c r="AR282" i="7"/>
  <c r="AV285" i="7"/>
  <c r="AS283" i="7"/>
  <c r="AV289" i="7"/>
  <c r="AS291" i="7"/>
  <c r="AP282" i="7"/>
  <c r="AS282" i="7"/>
  <c r="AS290" i="7"/>
  <c r="AV290" i="7"/>
  <c r="AY282" i="7"/>
  <c r="AS287" i="7"/>
  <c r="AV295" i="7"/>
  <c r="AV282" i="7"/>
  <c r="AA282" i="7"/>
  <c r="AC282" i="7"/>
  <c r="AV291" i="7"/>
  <c r="AV287" i="7"/>
  <c r="AV288" i="7"/>
  <c r="AP290" i="7"/>
  <c r="AA285" i="7"/>
  <c r="AA290" i="7"/>
  <c r="AA295" i="7"/>
  <c r="AA293" i="7"/>
  <c r="AR293" i="7"/>
  <c r="AP294" i="7"/>
  <c r="AX283" i="7"/>
  <c r="AR285" i="7"/>
  <c r="AX289" i="7"/>
  <c r="AT296" i="7"/>
  <c r="AB296" i="7"/>
  <c r="AP293" i="7"/>
  <c r="AB290" i="7"/>
  <c r="AA291" i="7"/>
  <c r="AA296" i="7"/>
  <c r="AP292" i="7"/>
  <c r="AW294" i="7"/>
  <c r="AY294" i="7"/>
  <c r="AR291" i="7"/>
  <c r="AR292" i="7"/>
  <c r="AW296" i="7"/>
  <c r="AX296" i="7"/>
  <c r="AP296" i="7"/>
  <c r="AB291" i="7"/>
  <c r="AR290" i="7"/>
  <c r="AB283" i="7"/>
  <c r="AB292" i="7"/>
  <c r="AA287" i="7"/>
  <c r="AA283" i="7"/>
  <c r="AY284" i="7"/>
  <c r="AP295" i="7"/>
  <c r="AW293" i="7"/>
  <c r="AY293" i="7"/>
  <c r="AU293" i="7"/>
  <c r="AC293" i="7"/>
  <c r="AX287" i="7"/>
  <c r="AP291" i="7"/>
  <c r="AC287" i="7"/>
  <c r="AY292" i="7"/>
  <c r="AR296" i="7"/>
  <c r="AY296" i="7"/>
  <c r="AG281" i="7"/>
  <c r="AX295" i="7"/>
  <c r="AX294" i="7"/>
  <c r="AY291" i="7"/>
  <c r="AX291" i="7"/>
  <c r="AY287" i="7"/>
  <c r="AC292" i="7"/>
  <c r="AY285" i="7"/>
  <c r="AC291" i="7"/>
  <c r="AB285" i="7"/>
  <c r="AT293" i="7"/>
  <c r="AB293" i="7"/>
  <c r="AC295" i="7"/>
  <c r="AT294" i="7"/>
  <c r="AB294" i="7"/>
  <c r="AA294" i="7"/>
  <c r="AP285" i="7"/>
  <c r="AU294" i="7"/>
  <c r="AC294" i="7"/>
  <c r="AY283" i="7"/>
  <c r="AR283" i="7"/>
  <c r="AP287" i="7"/>
  <c r="AR295" i="7"/>
  <c r="AX285" i="7"/>
  <c r="AR287" i="7"/>
  <c r="AB287" i="7"/>
  <c r="AY295" i="7"/>
  <c r="AB295" i="7"/>
  <c r="AR294" i="7"/>
  <c r="AC285" i="7"/>
  <c r="AA292" i="7"/>
  <c r="AU296" i="7"/>
  <c r="AC296" i="7"/>
  <c r="AX292" i="7"/>
  <c r="AP283" i="7"/>
  <c r="AC283" i="7"/>
  <c r="AY297" i="7"/>
  <c r="AC290" i="7"/>
  <c r="AX293" i="7"/>
  <c r="AX290" i="7"/>
  <c r="AI289" i="7" l="1"/>
  <c r="W289" i="7"/>
  <c r="U289" i="7"/>
  <c r="AU285" i="7"/>
  <c r="AW285" i="7"/>
  <c r="AQ290" i="7"/>
  <c r="E290" i="7" s="1"/>
  <c r="AT285" i="7"/>
  <c r="AV281" i="7"/>
  <c r="AT282" i="7"/>
  <c r="AT283" i="7"/>
  <c r="AW282" i="7"/>
  <c r="AT290" i="7"/>
  <c r="AU290" i="7"/>
  <c r="AQ293" i="7"/>
  <c r="E293" i="7" s="1"/>
  <c r="AU283" i="7"/>
  <c r="AW292" i="7"/>
  <c r="AW283" i="7"/>
  <c r="AU292" i="7"/>
  <c r="AU291" i="7"/>
  <c r="AT287" i="7"/>
  <c r="AU287" i="7"/>
  <c r="AT295" i="7"/>
  <c r="AW290" i="7"/>
  <c r="AU295" i="7"/>
  <c r="AW287" i="7"/>
  <c r="AW291" i="7"/>
  <c r="AU282" i="7"/>
  <c r="AQ294" i="7"/>
  <c r="E294" i="7" s="1"/>
  <c r="AW295" i="7"/>
  <c r="AT292" i="7"/>
  <c r="AT291" i="7"/>
  <c r="V297" i="7" l="1"/>
  <c r="V284" i="7"/>
  <c r="P284" i="7"/>
  <c r="AH297" i="7"/>
  <c r="AR289" i="7"/>
  <c r="AQ285" i="7"/>
  <c r="E285" i="7" s="1"/>
  <c r="W288" i="7"/>
  <c r="AB289" i="7"/>
  <c r="Z289" i="7"/>
  <c r="AO289" i="7"/>
  <c r="AC289" i="7"/>
  <c r="W297" i="7"/>
  <c r="AA289" i="7"/>
  <c r="AQ296" i="7"/>
  <c r="E296" i="7" s="1"/>
  <c r="AQ287" i="7"/>
  <c r="E287" i="7" s="1"/>
  <c r="AQ292" i="7"/>
  <c r="E292" i="7" s="1"/>
  <c r="AQ283" i="7"/>
  <c r="E283" i="7" s="1"/>
  <c r="AQ282" i="7"/>
  <c r="E282" i="7" s="1"/>
  <c r="AQ295" i="7"/>
  <c r="E295" i="7" s="1"/>
  <c r="AQ291" i="7"/>
  <c r="E291" i="7" s="1"/>
  <c r="Z284" i="7" l="1"/>
  <c r="V288" i="7"/>
  <c r="V281" i="7" s="1"/>
  <c r="U284" i="7"/>
  <c r="P297" i="7"/>
  <c r="AA297" i="7"/>
  <c r="P288" i="7"/>
  <c r="AH284" i="7"/>
  <c r="AN297" i="7"/>
  <c r="AQ289" i="7"/>
  <c r="E289" i="7" s="1"/>
  <c r="AP289" i="7"/>
  <c r="AT289" i="7"/>
  <c r="W281" i="7"/>
  <c r="AS297" i="7"/>
  <c r="Z297" i="7"/>
  <c r="AU289" i="7"/>
  <c r="AS289" i="7"/>
  <c r="AY289" i="7"/>
  <c r="Z288" i="7"/>
  <c r="AA284" i="7" l="1"/>
  <c r="AR284" i="7"/>
  <c r="AB284" i="7"/>
  <c r="AS284" i="7"/>
  <c r="AC284" i="7"/>
  <c r="P281" i="7"/>
  <c r="AA288" i="7"/>
  <c r="U288" i="7"/>
  <c r="U297" i="7"/>
  <c r="AR297" i="7"/>
  <c r="AP297" i="7"/>
  <c r="AI288" i="7"/>
  <c r="AI281" i="7" s="1"/>
  <c r="AW297" i="7"/>
  <c r="AN284" i="7"/>
  <c r="AH288" i="7"/>
  <c r="AH281" i="7" s="1"/>
  <c r="Z281" i="7"/>
  <c r="AS288" i="7"/>
  <c r="AW289" i="7"/>
  <c r="AX297" i="7" l="1"/>
  <c r="AA281" i="7"/>
  <c r="AU284" i="7"/>
  <c r="AT284" i="7"/>
  <c r="AS281" i="7"/>
  <c r="AR288" i="7"/>
  <c r="AR281" i="7" s="1"/>
  <c r="AC288" i="7"/>
  <c r="AU297" i="7"/>
  <c r="AC297" i="7"/>
  <c r="U281" i="7"/>
  <c r="AT297" i="7"/>
  <c r="AB297" i="7"/>
  <c r="AB288" i="7"/>
  <c r="AX284" i="7"/>
  <c r="AN288" i="7"/>
  <c r="AN281" i="7" s="1"/>
  <c r="AO288" i="7"/>
  <c r="AO281" i="7" s="1"/>
  <c r="AP284" i="7"/>
  <c r="AB281" i="7" l="1"/>
  <c r="AQ284" i="7"/>
  <c r="E284" i="7" s="1"/>
  <c r="AU288" i="7"/>
  <c r="AU281" i="7" s="1"/>
  <c r="AC281" i="7"/>
  <c r="AT288" i="7"/>
  <c r="AT281" i="7" s="1"/>
  <c r="AQ297" i="7"/>
  <c r="E297" i="7" s="1"/>
  <c r="AX288" i="7"/>
  <c r="AX281" i="7" s="1"/>
  <c r="AY288" i="7"/>
  <c r="AY281" i="7" s="1"/>
  <c r="AW284" i="7"/>
  <c r="AP288" i="7"/>
  <c r="AP281" i="7" s="1"/>
  <c r="AQ288" i="7" l="1"/>
  <c r="AW288" i="7"/>
  <c r="AW281" i="7" s="1"/>
  <c r="E288" i="7" l="1"/>
  <c r="AQ28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T44" authorId="0" shapeId="0" xr:uid="{FECEF9A8-3506-4408-A7BF-E84AD9C3523F}">
      <text>
        <r>
          <rPr>
            <sz val="9"/>
            <color indexed="81"/>
            <rFont val="Tahoma"/>
            <family val="2"/>
            <charset val="238"/>
          </rPr>
          <t xml:space="preserve">převod z platů na náhrady za PN
</t>
        </r>
      </text>
    </comment>
    <comment ref="AF44" authorId="0" shapeId="0" xr:uid="{D38FADF4-11D7-4B38-80C4-116F49AC5312}">
      <text>
        <r>
          <rPr>
            <sz val="9"/>
            <color indexed="81"/>
            <rFont val="Tahoma"/>
            <family val="2"/>
            <charset val="238"/>
          </rPr>
          <t xml:space="preserve">převod z platů na náhrady za PN
</t>
        </r>
      </text>
    </comment>
    <comment ref="R75" authorId="0" shapeId="0" xr:uid="{D8DA2FBA-F8AC-4910-B41F-5BC6309F4FDD}">
      <text>
        <r>
          <rPr>
            <sz val="9"/>
            <color indexed="81"/>
            <rFont val="Tahoma"/>
            <family val="2"/>
            <charset val="238"/>
          </rPr>
          <t>doplatek z května +57.741
ukončení od července -173.223</t>
        </r>
      </text>
    </comment>
    <comment ref="AK75" authorId="0" shapeId="0" xr:uid="{1013E6FD-7A5F-4525-A49A-27E855630541}">
      <text>
        <r>
          <rPr>
            <sz val="9"/>
            <color indexed="81"/>
            <rFont val="Tahoma"/>
            <family val="2"/>
            <charset val="238"/>
          </rPr>
          <t xml:space="preserve">květen +0,17
červenec -0,51
</t>
        </r>
      </text>
    </comment>
    <comment ref="T83" authorId="0" shapeId="0" xr:uid="{6CFD4DF2-845E-4670-BBC7-AC60735E36C4}">
      <text>
        <r>
          <rPr>
            <sz val="9"/>
            <color indexed="81"/>
            <rFont val="Tahoma"/>
            <family val="2"/>
            <charset val="238"/>
          </rPr>
          <t xml:space="preserve">převod z platů na náhrady za PN
</t>
        </r>
      </text>
    </comment>
    <comment ref="AF83" authorId="0" shapeId="0" xr:uid="{592A814A-25AE-4B78-8118-E916949A0A0E}">
      <text>
        <r>
          <rPr>
            <sz val="9"/>
            <color indexed="81"/>
            <rFont val="Tahoma"/>
            <family val="2"/>
            <charset val="238"/>
          </rPr>
          <t xml:space="preserve">převod z platů na náhrady za PN
</t>
        </r>
      </text>
    </comment>
    <comment ref="T144" authorId="0" shapeId="0" xr:uid="{19ED2299-A991-4825-B0A3-B1DACC75515C}">
      <text>
        <r>
          <rPr>
            <sz val="9"/>
            <color indexed="81"/>
            <rFont val="Tahoma"/>
            <family val="2"/>
            <charset val="238"/>
          </rPr>
          <t xml:space="preserve">převod z platů na náhrady za PN
</t>
        </r>
      </text>
    </comment>
    <comment ref="AF144" authorId="0" shapeId="0" xr:uid="{20555971-42BE-48C3-BFCA-F1C869FCB928}">
      <text>
        <r>
          <rPr>
            <sz val="9"/>
            <color indexed="81"/>
            <rFont val="Tahoma"/>
            <family val="2"/>
            <charset val="238"/>
          </rPr>
          <t xml:space="preserve">převod z platů na náhrady za PN
</t>
        </r>
      </text>
    </comment>
    <comment ref="T164" authorId="0" shapeId="0" xr:uid="{F21DAE14-CB0D-4428-BC63-E42692411436}">
      <text>
        <r>
          <rPr>
            <sz val="9"/>
            <color indexed="81"/>
            <rFont val="Tahoma"/>
            <family val="2"/>
            <charset val="238"/>
          </rPr>
          <t>převod do ONIV na náhrady za PN</t>
        </r>
      </text>
    </comment>
    <comment ref="AF164" authorId="0" shapeId="0" xr:uid="{76E29618-F318-4B03-88AB-44EA8B6FDD11}">
      <text>
        <r>
          <rPr>
            <sz val="9"/>
            <color indexed="81"/>
            <rFont val="Tahoma"/>
            <family val="2"/>
            <charset val="238"/>
          </rPr>
          <t xml:space="preserve">převod z platů na náhrady za PN
</t>
        </r>
      </text>
    </comment>
    <comment ref="T179" authorId="0" shapeId="0" xr:uid="{FDB3445B-D4BB-40A2-8800-E453F467B738}">
      <text>
        <r>
          <rPr>
            <sz val="9"/>
            <color indexed="81"/>
            <rFont val="Tahoma"/>
            <family val="2"/>
            <charset val="238"/>
          </rPr>
          <t>oprava z normativního rozpisu mezi řádky</t>
        </r>
      </text>
    </comment>
    <comment ref="T181" authorId="0" shapeId="0" xr:uid="{826B9D3F-EE0E-40CA-A08C-BE32AF4EBD47}">
      <text>
        <r>
          <rPr>
            <sz val="9"/>
            <color indexed="81"/>
            <rFont val="Tahoma"/>
            <family val="2"/>
            <charset val="238"/>
          </rPr>
          <t>oprava z normativního rozpisu mezi řádky</t>
        </r>
      </text>
    </comment>
    <comment ref="T254" authorId="0" shapeId="0" xr:uid="{FF581860-370C-456B-A135-80F99EF4D583}">
      <text>
        <r>
          <rPr>
            <sz val="9"/>
            <color indexed="81"/>
            <rFont val="Tahoma"/>
            <family val="2"/>
            <charset val="238"/>
          </rPr>
          <t>převod z platů na náhrady za PN</t>
        </r>
      </text>
    </comment>
    <comment ref="AF254" authorId="0" shapeId="0" xr:uid="{A1245E9C-CD46-4BF9-8D37-6DABF9F06EFB}">
      <text>
        <r>
          <rPr>
            <sz val="9"/>
            <color indexed="81"/>
            <rFont val="Tahoma"/>
            <family val="2"/>
            <charset val="238"/>
          </rPr>
          <t xml:space="preserve">převod z platů na náhrady za PN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I41" authorId="0" shapeId="0" xr:uid="{3DEE18B3-EFDE-4BBC-B15A-9A5BD6A31885}">
      <text>
        <r>
          <rPr>
            <sz val="9"/>
            <color indexed="81"/>
            <rFont val="Tahoma"/>
            <family val="2"/>
            <charset val="238"/>
          </rPr>
          <t>v P1-C1 58h
ověřeno mail paní Kubáčková</t>
        </r>
      </text>
    </comment>
    <comment ref="AB41" authorId="0" shapeId="0" xr:uid="{FF0E33DD-F6D2-4884-98B0-A7B7D12141A9}">
      <text>
        <r>
          <rPr>
            <sz val="9"/>
            <color indexed="81"/>
            <rFont val="Tahoma"/>
            <family val="2"/>
            <charset val="238"/>
          </rPr>
          <t>v P1-C1 58h
ověřeno mail paní Kubáčková</t>
        </r>
      </text>
    </comment>
    <comment ref="AW41" authorId="0" shapeId="0" xr:uid="{D1A99872-0F9A-41CF-9D91-36C30C414CF1}">
      <text>
        <r>
          <rPr>
            <sz val="9"/>
            <color indexed="81"/>
            <rFont val="Tahoma"/>
            <family val="2"/>
            <charset val="238"/>
          </rPr>
          <t>v P1-C1 58h
ověřeno mail paní Kubáčková</t>
        </r>
      </text>
    </comment>
    <comment ref="I69" authorId="0" shapeId="0" xr:uid="{6445B9EB-8151-41FE-ACF6-3CD4CB8C0359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AB69" authorId="0" shapeId="0" xr:uid="{01FD806F-29E5-4790-8513-37188C4F1DB0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AW69" authorId="0" shapeId="0" xr:uid="{836895EE-13E7-4BEE-8FD4-92A89F7C173C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I74" authorId="0" shapeId="0" xr:uid="{5382182A-3364-409F-9E0D-506AC2DD79FC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  <comment ref="AB74" authorId="0" shapeId="0" xr:uid="{CAAE2AEB-CC7B-44D1-B22E-65A608F6F885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  <comment ref="AW74" authorId="0" shapeId="0" xr:uid="{6E00EF22-3E23-4A07-B033-88A064FA94C0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</commentList>
</comments>
</file>

<file path=xl/sharedStrings.xml><?xml version="1.0" encoding="utf-8"?>
<sst xmlns="http://schemas.openxmlformats.org/spreadsheetml/2006/main" count="3165" uniqueCount="261">
  <si>
    <t>Rozpis</t>
  </si>
  <si>
    <t>PLATY</t>
  </si>
  <si>
    <t>OON</t>
  </si>
  <si>
    <t>Mzdové prostředky celkem</t>
  </si>
  <si>
    <t>Odvody</t>
  </si>
  <si>
    <t xml:space="preserve">FKSP          </t>
  </si>
  <si>
    <t>ONIV</t>
  </si>
  <si>
    <t>LIMIT ZAMĚSTNANCŮ</t>
  </si>
  <si>
    <t>NIV_CELKEM</t>
  </si>
  <si>
    <t>z toho v Kč</t>
  </si>
  <si>
    <t>Limit počtu zaměstnanců</t>
  </si>
  <si>
    <t>z toho:</t>
  </si>
  <si>
    <t>převody platy_OON</t>
  </si>
  <si>
    <t>Autoškola a svářečský kurz</t>
  </si>
  <si>
    <t>Podpůrná opatření</t>
  </si>
  <si>
    <t>Individuální úpravy</t>
  </si>
  <si>
    <t>celkem úprava limitu zaměstnanců</t>
  </si>
  <si>
    <t>číselník</t>
  </si>
  <si>
    <t>identifikátor ředitelství</t>
  </si>
  <si>
    <t>organizace</t>
  </si>
  <si>
    <t>součást</t>
  </si>
  <si>
    <t>druh činnosti</t>
  </si>
  <si>
    <t>poskytovatel</t>
  </si>
  <si>
    <t>Platy</t>
  </si>
  <si>
    <t>Pojistné</t>
  </si>
  <si>
    <t>FKSP</t>
  </si>
  <si>
    <t>Limit počtu PP</t>
  </si>
  <si>
    <t>Limit počtu NPZ</t>
  </si>
  <si>
    <t>Dohodovací řízení</t>
  </si>
  <si>
    <t>Platy celkem</t>
  </si>
  <si>
    <t>Odstupné</t>
  </si>
  <si>
    <t>OON Celkem</t>
  </si>
  <si>
    <t>Individ. úpravy</t>
  </si>
  <si>
    <t>ONIV Celkem</t>
  </si>
  <si>
    <t>c_KU</t>
  </si>
  <si>
    <t>RED_IZO</t>
  </si>
  <si>
    <t>Zkr_nazev</t>
  </si>
  <si>
    <t>§</t>
  </si>
  <si>
    <t>druh_cinnosti</t>
  </si>
  <si>
    <t>zdroj_rozpisu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</si>
  <si>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</si>
  <si>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</si>
  <si>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</si>
  <si>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</si>
  <si>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</si>
  <si>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</si>
  <si>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</si>
  <si>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</si>
  <si>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</si>
  <si>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</si>
  <si>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</si>
  <si>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</si>
  <si>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</si>
  <si>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</si>
  <si>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</si>
  <si>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</si>
  <si>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</si>
  <si>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</si>
  <si>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</si>
  <si>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</si>
  <si>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SŠ</t>
  </si>
  <si>
    <t>MŠMT</t>
  </si>
  <si>
    <t>PO</t>
  </si>
  <si>
    <t>ŠJ</t>
  </si>
  <si>
    <t>DM</t>
  </si>
  <si>
    <t>VOŠ</t>
  </si>
  <si>
    <t>MŠ</t>
  </si>
  <si>
    <t>SŠ AP ve spec</t>
  </si>
  <si>
    <t>INTERNÁT</t>
  </si>
  <si>
    <t>MŠ AP ve spec</t>
  </si>
  <si>
    <t>ZŠ</t>
  </si>
  <si>
    <t>ZŠ AP ve spec</t>
  </si>
  <si>
    <t>ŠD</t>
  </si>
  <si>
    <t>ŠD AP ve spec</t>
  </si>
  <si>
    <t>SPC</t>
  </si>
  <si>
    <t>DD</t>
  </si>
  <si>
    <t>PPP</t>
  </si>
  <si>
    <t>Celkový součet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</si>
  <si>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</si>
  <si>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</si>
  <si>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</si>
  <si>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</si>
  <si>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</si>
  <si>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</si>
  <si>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ÚPRAVA PLATŮ</t>
  </si>
  <si>
    <t>ÚPRAVA LIMITU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</si>
  <si>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</si>
  <si>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</si>
  <si>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</si>
  <si>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</si>
  <si>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</si>
  <si>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</si>
  <si>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</si>
  <si>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>úprava (snížení)</t>
  </si>
  <si>
    <t>jiné (v Kč)</t>
  </si>
  <si>
    <t>CELKEM</t>
  </si>
  <si>
    <t>OON_rozpis</t>
  </si>
  <si>
    <t>x</t>
  </si>
  <si>
    <t>Vážená paní ředitelko, vážený pane řediteli,</t>
  </si>
  <si>
    <t>ROZPIS ROZPOČTU PŘÍMÝCH NIV NA ROK 2022</t>
  </si>
  <si>
    <t>Normativní rozpis rozpočtu přímých NIV na rok 2022</t>
  </si>
  <si>
    <t>Gymnázium, Česká Lípa, Žitavská 2969, příspěvková organizace</t>
  </si>
  <si>
    <t>Gymnázium, Mimoň, Letná 263, příspěvková organizace</t>
  </si>
  <si>
    <t>Gymnázium, Jablonec nad Nisou, U Balvanu 16, příspěvková organizace</t>
  </si>
  <si>
    <t>Gymnázium, Tanvald, příspěvková organizace</t>
  </si>
  <si>
    <t>Gymnázium F.X. Šaldy, Liberec 11, Partyzánská 530, příspěvková organizace</t>
  </si>
  <si>
    <t>Gymnázium, Frýdlant, Mládeže 884, příspěvková organizace</t>
  </si>
  <si>
    <t>Gymnázium Ivana Olbrachta, Semily, Nad Špejcharem 574, příspěvková organizace</t>
  </si>
  <si>
    <t>Gymnázium, Turnov, Jana Palacha 804, příspěvková organizace</t>
  </si>
  <si>
    <t>Gymnázium Dr. Antona Randy, Jablonec nad Nisou, příspěvková organizace</t>
  </si>
  <si>
    <t>Gymnázium, Střední odborná škola a Střední zdravotnická škola, Jilemnice, příspěvková organizace</t>
  </si>
  <si>
    <t>Gymnázium a Střední odborná škola pedagogická, Liberec, Jeronýmova 425/27, příspěvková organizace</t>
  </si>
  <si>
    <t>Obchodní akademie, Česká Lípa, náměstí Osvobození 422, příspěvková organizace</t>
  </si>
  <si>
    <t>Vyšší odborná škola mezinárodního obchodu a Obchodní akademie, Jablonec nad Nisou, Horní náměstí 15, příspěvková organizace</t>
  </si>
  <si>
    <t>Obchodní akademie a Jazyková škola s právem státní jazykové zkoušky, Liberec, Šamánkova 500/8, příspěvková organizace</t>
  </si>
  <si>
    <t>Střední průmyslová škola, Česká Lípa, Havlíčkova 426, příspěvková organizace</t>
  </si>
  <si>
    <t>Střední průmyslová škola stavební, Liberec 1, Sokolovské náměstí 14, příspěvková organizace</t>
  </si>
  <si>
    <t>Střední průmyslová škola strojní a elektrotechnická a Vyšší odborná škola, Liberec 1, Masarykova 3, příspěvková organizace</t>
  </si>
  <si>
    <t>Střední průmyslová škola textilní, Liberec, Tyršova 1, příspěvková organizace</t>
  </si>
  <si>
    <t>Vyšší odborná škola sklářská a Střední škola, Nový Bor, Wolkerova 316, příspěvková organizace</t>
  </si>
  <si>
    <t>Střední uměleckoprůmyslová škola sklářská, Kamenický Šenov, Havlíčkova 57, příspěvková organizace</t>
  </si>
  <si>
    <t>Střední uměleckoprůmyslová škola a Vyšší odborná škola, Jablonec nad Nisou, Horní náměstí 1, příspěvková organizace</t>
  </si>
  <si>
    <t>Střední uměleckoprůmyslová škola sklářská, Železný Brod, Smetanovo zátiší 470, příspěvková organizace</t>
  </si>
  <si>
    <t xml:space="preserve">Střední uměleckoprůmyslová škola a Vyšší odborná škola, Turnov, Skálova 373, příspěvková organizace </t>
  </si>
  <si>
    <t>Střední zdravotnická škola a Vyšší odborná škola zdravotnická, Liberec, Kostelní 9, příspěvková organizace</t>
  </si>
  <si>
    <t>Střední zdravotnická škola, Turnov, 28. října 1390, příspěvková organizace</t>
  </si>
  <si>
    <t>Střední škola a Mateřská škola, Liberec, Na Bojišti 15, příspěvková organizace</t>
  </si>
  <si>
    <t>Střední škola strojní, stavební a dopravní, Liberec II, Truhlářská 360/3, příspěvková organizace</t>
  </si>
  <si>
    <t>Střední škola, Semily, příspěvková organizace</t>
  </si>
  <si>
    <t>Integrovaná střední škola, Vysoké nad Jizerou, Dr. Farského 300, příspěvková organizace</t>
  </si>
  <si>
    <t>Střední zdravotnická škola a Střední odborná škola, Česká Lípa, příspěvková organizace</t>
  </si>
  <si>
    <t>Střední průmyslová škola technická, Jablonec nad Nisou, Belgická 4852, příspěvková organizace</t>
  </si>
  <si>
    <t>Střední škola řemesel a služeb, Jablonec nad Nisou, Smetanova 66, příspěvková organizace</t>
  </si>
  <si>
    <t>Střední škola gastronomie a služeb, Liberec, Dvorská 447/29, příspěvková organizace</t>
  </si>
  <si>
    <t>Střední škola, Lomnice nad Popelkou, Antala Staška 213, příspěvková organizace</t>
  </si>
  <si>
    <t>Střední škola hospodářská a lesnická, Frýdlant, Bělíkova 1387, příspěvková organizace</t>
  </si>
  <si>
    <t>Střední odborná škola, Liberec, Jablonecká 999, příspěvková organizace</t>
  </si>
  <si>
    <t>Obchodní akademie, Hotelová škola a Střední odborná škola, Turnov, Zborovská 519, příspěvková organizace</t>
  </si>
  <si>
    <t>Základní škola a mateřská škola logopedická, Liberec, příspěvková organizace</t>
  </si>
  <si>
    <t>ŠD_NEPED</t>
  </si>
  <si>
    <t>Základní škola a Mateřská škola pro tělesně postižené, Liberec, Lužická 920/7, příspěvková organizace</t>
  </si>
  <si>
    <t>Základní škola, Jablonec nad Nisou, Liberecká 1734/31, příspěvková organizace</t>
  </si>
  <si>
    <t>Základní škola a Mateřská škola při dětské léčebně, Cvikov, Ústavní 531, příspěvková organizace</t>
  </si>
  <si>
    <t>Základní škola a Mateřská škola při nemocnici, Liberec, Husova 357/10, příspěvková organizace</t>
  </si>
  <si>
    <t>Základní škola a Mateřská škola, Jablonec nad Nisou, Kamenná 404/4, příspěvková organizace</t>
  </si>
  <si>
    <t>Základní škola, Tanvald, Údolí Kamenice 238, příspěvková organizace</t>
  </si>
  <si>
    <t>Základní škola a Mateřská škola, Jilemnice, Komenského 103, příspěvková organizace</t>
  </si>
  <si>
    <t>Základní škola speciální, Semily, Nádražní 213, příspěvková organizace</t>
  </si>
  <si>
    <t>Dětský domov, Česká Lípa, Mariánská 570, příspěvková organizace</t>
  </si>
  <si>
    <t>Dětský domov, Jablonné v Podještědí, Zámecká 1, příspěvková organizace</t>
  </si>
  <si>
    <t>Dětský domov, Základní škola a Mateřská škola, Krompach 47, příspěvková organizace</t>
  </si>
  <si>
    <t>Dětský domov, Dubá-Deštná 6, příspěvková organizace</t>
  </si>
  <si>
    <t>Dětský domov, Jablonec nad Nisou, Pasecká 20, příspěvková organizace</t>
  </si>
  <si>
    <t>Dětský domov, Frýdlant, Větrov 3005, příspěvková organizace</t>
  </si>
  <si>
    <t>Dětský domov, Semily, Nad Školami 480, příspěvková organizace</t>
  </si>
  <si>
    <t>Pedagogicko-psychologická poradna, Česká Lípa, Havlíčkova 443, příspěvková organizace</t>
  </si>
  <si>
    <t>Pedagogicko-psychologická poradna, Jablonec nad Nisou, příspěvková organizace</t>
  </si>
  <si>
    <t>Pedagogicko-psychologická poradna, Liberec 2, Truhlářská 3, příspěvková organizace</t>
  </si>
  <si>
    <t>Pedagogicko-psychologická poradna a speciálně pedagogické centrum, Semily, příspěvková organizace</t>
  </si>
  <si>
    <t>Speciálně pedagogické centrum logopedické a surdopedické, příspěvková organizace</t>
  </si>
  <si>
    <t>Gymnázium, Česká Lípa, Žitavská 2969, příspěvková organizace Celkem</t>
  </si>
  <si>
    <t>Gymnázium, Mimoň, Letná 263, příspěvková organizace Celkem</t>
  </si>
  <si>
    <t>Gymnázium, Jablonec nad Nisou, U Balvanu 16, příspěvková organizace Celkem</t>
  </si>
  <si>
    <t>Gymnázium, Tanvald, příspěvková organizace Celkem</t>
  </si>
  <si>
    <t>Gymnázium F.X. Šaldy, Liberec 11, Partyzánská 530, příspěvková organizace Celkem</t>
  </si>
  <si>
    <t>Gymnázium, Frýdlant, Mládeže 884, příspěvková organizace Celkem</t>
  </si>
  <si>
    <t>Gymnázium Ivana Olbrachta, Semily, Nad Špejcharem 574, příspěvková organizace Celkem</t>
  </si>
  <si>
    <t>Gymnázium, Turnov, Jana Palacha 804, příspěvková organizace Celkem</t>
  </si>
  <si>
    <t>Gymnázium Dr. Antona Randy, Jablonec nad Nisou, příspěvková organizace Celkem</t>
  </si>
  <si>
    <t>Gymnázium, Střední odborná škola a Střední zdravotnická škola, Jilemnice, příspěvková organizace Celkem</t>
  </si>
  <si>
    <t>Gymnázium a Střední odborná škola pedagogická, Liberec, Jeronýmova 425/27, příspěvková organizace Celkem</t>
  </si>
  <si>
    <t>Obchodní akademie, Česká Lípa, náměstí Osvobození 422, příspěvková organizace Celkem</t>
  </si>
  <si>
    <t>Vyšší odborná škola mezinárodního obchodu a Obchodní akademie, Jablonec nad Nisou, Horní náměstí 15, příspěvková organizace Celkem</t>
  </si>
  <si>
    <t>Obchodní akademie a Jazyková škola s právem státní jazykové zkoušky, Liberec, Šamánkova 500/8, příspěvková organizace Celkem</t>
  </si>
  <si>
    <t>Střední průmyslová škola, Česká Lípa, Havlíčkova 426, příspěvková organizace Celkem</t>
  </si>
  <si>
    <t>Střední průmyslová škola stavební, Liberec 1, Sokolovské náměstí 14, příspěvková organizace Celkem</t>
  </si>
  <si>
    <t>Střední průmyslová škola strojní a elektrotechnická a Vyšší odborná škola, Liberec 1, Masarykova 3, příspěvková organizace Celkem</t>
  </si>
  <si>
    <t>Střední průmyslová škola textilní, Liberec, Tyršova 1, příspěvková organizace Celkem</t>
  </si>
  <si>
    <t>Vyšší odborná škola sklářská a Střední škola, Nový Bor, Wolkerova 316, příspěvková organizace Celkem</t>
  </si>
  <si>
    <t>Střední uměleckoprůmyslová škola sklářská, Kamenický Šenov, Havlíčkova 57, příspěvková organizace Celkem</t>
  </si>
  <si>
    <t>Střední uměleckoprůmyslová škola a Vyšší odborná škola, Jablonec nad Nisou, Horní náměstí 1, příspěvková organizace Celkem</t>
  </si>
  <si>
    <t>Střední uměleckoprůmyslová škola sklářská, Železný Brod, Smetanovo zátiší 470, příspěvková organizace Celkem</t>
  </si>
  <si>
    <t>Střední uměleckoprůmyslová škola a Vyšší odborná škola, Turnov, Skálova 373, příspěvková organizace  Celkem</t>
  </si>
  <si>
    <t>Střední zdravotnická škola a Vyšší odborná škola zdravotnická, Liberec, Kostelní 9, příspěvková organizace Celkem</t>
  </si>
  <si>
    <t>Střední zdravotnická škola, Turnov, 28. října 1390, příspěvková organizace Celkem</t>
  </si>
  <si>
    <t>Střední škola a Mateřská škola, Liberec, Na Bojišti 15, příspěvková organizace Celkem</t>
  </si>
  <si>
    <t>Střední škola strojní, stavební a dopravní, Liberec II, Truhlářská 360/3, příspěvková organizace Celkem</t>
  </si>
  <si>
    <t>Střední škola, Semily, příspěvková organizace Celkem</t>
  </si>
  <si>
    <t>Integrovaná střední škola, Vysoké nad Jizerou, Dr. Farského 300, příspěvková organizace Celkem</t>
  </si>
  <si>
    <t>Střední zdravotnická škola a Střední odborná škola, Česká Lípa, příspěvková organizace Celkem</t>
  </si>
  <si>
    <t>Střední průmyslová škola technická, Jablonec nad Nisou, Belgická 4852, příspěvková organizace Celkem</t>
  </si>
  <si>
    <t>Střední škola řemesel a služeb, Jablonec nad Nisou, Smetanova 66, příspěvková organizace Celkem</t>
  </si>
  <si>
    <t>Střední škola gastronomie a služeb, Liberec, Dvorská 447/29, příspěvková organizace Celkem</t>
  </si>
  <si>
    <t>Střední škola, Lomnice nad Popelkou, Antala Staška 213, příspěvková organizace Celkem</t>
  </si>
  <si>
    <t>Střední škola hospodářská a lesnická, Frýdlant, Bělíkova 1387, příspěvková organizace Celkem</t>
  </si>
  <si>
    <t>Střední odborná škola, Liberec, Jablonecká 999, příspěvková organizace Celkem</t>
  </si>
  <si>
    <t>Obchodní akademie, Hotelová škola a Střední odborná škola, Turnov, Zborovská 519, příspěvková organizace Celkem</t>
  </si>
  <si>
    <t>Základní škola a mateřská škola logopedická, Liberec, příspěvková organizace Celkem</t>
  </si>
  <si>
    <t>Základní škola a Mateřská škola pro tělesně postižené, Liberec, Lužická 920/7, příspěvková organizace Celkem</t>
  </si>
  <si>
    <t>Základní škola, Jablonec nad Nisou, Liberecká 1734/31, příspěvková organizace Celkem</t>
  </si>
  <si>
    <t>Základní škola a Mateřská škola při dětské léčebně, Cvikov, Ústavní 531, příspěvková organizace Celkem</t>
  </si>
  <si>
    <t>Základní škola a Mateřská škola při nemocnici, Liberec, Husova 357/10, příspěvková organizace Celkem</t>
  </si>
  <si>
    <t>Základní škola a Mateřská škola, Jablonec nad Nisou, Kamenná 404/4, příspěvková organizace Celkem</t>
  </si>
  <si>
    <t>Základní škola, Tanvald, Údolí Kamenice 238, příspěvková organizace Celkem</t>
  </si>
  <si>
    <t>Základní škola a Mateřská škola, Jilemnice, Komenského 103, příspěvková organizace Celkem</t>
  </si>
  <si>
    <t>Základní škola speciální, Semily, Nádražní 213, příspěvková organizace Celkem</t>
  </si>
  <si>
    <t>Dětský domov, Česká Lípa, Mariánská 570, příspěvková organizace Celkem</t>
  </si>
  <si>
    <t>Dětský domov, Jablonné v Podještědí, Zámecká 1, příspěvková organizace Celkem</t>
  </si>
  <si>
    <t>Dětský domov, Základní škola a Mateřská škola, Krompach 47, příspěvková organizace Celkem</t>
  </si>
  <si>
    <t>Dětský domov, Dubá-Deštná 6, příspěvková organizace Celkem</t>
  </si>
  <si>
    <t>Dětský domov, Jablonec nad Nisou, Pasecká 20, příspěvková organizace Celkem</t>
  </si>
  <si>
    <t>Dětský domov, Frýdlant, Větrov 3005, příspěvková organizace Celkem</t>
  </si>
  <si>
    <t>Dětský domov, Semily, Nad Školami 480, příspěvková organizace Celkem</t>
  </si>
  <si>
    <t>Pedagogicko-psychologická poradna, Česká Lípa, Havlíčkova 443, příspěvková organizace Celkem</t>
  </si>
  <si>
    <t>Pedagogicko-psychologická poradna, Jablonec nad Nisou, příspěvková organizace Celkem</t>
  </si>
  <si>
    <t>Pedagogicko-psychologická poradna, Liberec 2, Truhlářská 3, příspěvková organizace Celkem</t>
  </si>
  <si>
    <t>Pedagogicko-psychologická poradna a speciálně pedagogické centrum, Semily, příspěvková organizace Celkem</t>
  </si>
  <si>
    <t>Speciálně pedagogické centrum logopedické a surdopedické, příspěvková organizace Celkem</t>
  </si>
  <si>
    <t>KÚLK</t>
  </si>
  <si>
    <t>OON 2022</t>
  </si>
  <si>
    <t>v hod/týden dle údajů vykázaných v P1c-01 k 30.9.2021</t>
  </si>
  <si>
    <t>*80%</t>
  </si>
  <si>
    <t>Dohody převod 80%</t>
  </si>
  <si>
    <t>Dohody PPČ             z P1-c1  80%</t>
  </si>
  <si>
    <t>Odstupné  100%</t>
  </si>
  <si>
    <t>Převody do OON   80%</t>
  </si>
  <si>
    <t xml:space="preserve">   *100%</t>
  </si>
  <si>
    <t xml:space="preserve">v Kč   </t>
  </si>
  <si>
    <t>ROZPIS DUBEN 100%</t>
  </si>
  <si>
    <t>80%=</t>
  </si>
  <si>
    <t>100%=</t>
  </si>
  <si>
    <t>p1-c1</t>
  </si>
  <si>
    <t>dohody</t>
  </si>
  <si>
    <t>X</t>
  </si>
  <si>
    <t>Limit počtu PP 80%</t>
  </si>
  <si>
    <t>Limit počtu NPZ  80%</t>
  </si>
  <si>
    <t>Závazné ukazatele pro rok 2022 - DUBEN</t>
  </si>
  <si>
    <t>1)</t>
  </si>
  <si>
    <t>2)</t>
  </si>
  <si>
    <t>Zpracoval: OŠMTS KÚ LK, oddělení financování přímých nákladů</t>
  </si>
  <si>
    <t>ÚPRAVA ČERVEN</t>
  </si>
  <si>
    <t>doplatek 20%</t>
  </si>
  <si>
    <t>PŘEVODY</t>
  </si>
  <si>
    <t>P1-C1</t>
  </si>
  <si>
    <t xml:space="preserve">Odstupné </t>
  </si>
  <si>
    <t>pomocný sloupec normativní rozpis skutečnost</t>
  </si>
  <si>
    <t>předkládáme Vám úpravu rozpisu rozpočtu přímých NIV, která obsahuje:</t>
  </si>
  <si>
    <t>přesun z platů do ONIV na zvýšené náhrady za pracovní neschopnost;</t>
  </si>
  <si>
    <t>individuální úpravy (důvod změny uveden v komentáři v příslušné buňce);</t>
  </si>
  <si>
    <t>Úprava rozpisu rozpočtu přímých NIV k 15. 6. 2022</t>
  </si>
  <si>
    <t>Komentář k úpravě rozpisu rozpočtu přímých NIV k 18. 8. 2022</t>
  </si>
  <si>
    <t>navýšení rozpočtu o prostředky na podpůrná opatření (PO) podle stavu personálních PO k 1. 7. 2022 + korekce;</t>
  </si>
  <si>
    <t>3)</t>
  </si>
  <si>
    <t>V Liberci dne 17. 8. 2022</t>
  </si>
  <si>
    <t xml:space="preserve">Dohody PPČ             z P1-c1  </t>
  </si>
  <si>
    <t xml:space="preserve">Dohody převod </t>
  </si>
  <si>
    <t xml:space="preserve">Převody do OON  </t>
  </si>
  <si>
    <t xml:space="preserve">Limit počtu PP </t>
  </si>
  <si>
    <t xml:space="preserve">Limit počtu NPZ  </t>
  </si>
  <si>
    <t>ÚPRAVA ZÁŘÍ</t>
  </si>
  <si>
    <t>Úprava rozpisu rozpočtu přímých NIV k 18.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</si>
</sst>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0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i/>
      <sz val="11"/>
      <color theme="0" tint="-0.3499862666707357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132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0" borderId="0" xfId="0" applyFont="1" applyAlignment="1">
      <alignment horizontal="left"/>
    </xf>
    <xf numFmtId="3" fontId="11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0" fillId="0" borderId="1" xfId="0" applyNumberFormat="1" applyBorder="1"/>
    <xf numFmtId="3" fontId="3" fillId="0" borderId="6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5" fillId="9" borderId="1" xfId="0" applyNumberFormat="1" applyFont="1" applyFill="1" applyBorder="1" applyAlignment="1">
      <alignment horizontal="center"/>
    </xf>
    <xf numFmtId="4" fontId="5" fillId="9" borderId="1" xfId="0" applyNumberFormat="1" applyFont="1" applyFill="1" applyBorder="1"/>
    <xf numFmtId="0" fontId="10" fillId="0" borderId="1" xfId="0" applyFont="1" applyBorder="1" applyAlignment="1">
      <alignment horizontal="center"/>
    </xf>
    <xf numFmtId="4" fontId="14" fillId="0" borderId="1" xfId="0" applyNumberFormat="1" applyFont="1" applyBorder="1"/>
    <xf numFmtId="3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7" borderId="1" xfId="0" applyNumberFormat="1" applyFill="1" applyBorder="1"/>
    <xf numFmtId="4" fontId="0" fillId="7" borderId="1" xfId="0" applyNumberFormat="1" applyFill="1" applyBorder="1"/>
    <xf numFmtId="4" fontId="0" fillId="5" borderId="1" xfId="0" applyNumberFormat="1" applyFill="1" applyBorder="1"/>
    <xf numFmtId="3" fontId="0" fillId="5" borderId="1" xfId="0" applyNumberFormat="1" applyFill="1" applyBorder="1"/>
    <xf numFmtId="164" fontId="0" fillId="7" borderId="1" xfId="0" applyNumberFormat="1" applyFill="1" applyBorder="1"/>
    <xf numFmtId="2" fontId="1" fillId="2" borderId="1" xfId="0" applyNumberFormat="1" applyFont="1" applyFill="1" applyBorder="1"/>
    <xf numFmtId="3" fontId="0" fillId="0" borderId="1" xfId="0" applyNumberFormat="1" applyFont="1" applyFill="1" applyBorder="1"/>
    <xf numFmtId="2" fontId="0" fillId="0" borderId="1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5" borderId="0" xfId="0" applyNumberFormat="1" applyFill="1"/>
    <xf numFmtId="3" fontId="0" fillId="0" borderId="0" xfId="0" applyNumberFormat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3" fontId="1" fillId="7" borderId="0" xfId="0" applyNumberFormat="1" applyFont="1" applyFill="1"/>
    <xf numFmtId="4" fontId="26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/>
    </xf>
    <xf numFmtId="2" fontId="25" fillId="0" borderId="1" xfId="0" applyNumberFormat="1" applyFont="1" applyBorder="1"/>
    <xf numFmtId="2" fontId="28" fillId="2" borderId="1" xfId="0" applyNumberFormat="1" applyFont="1" applyFill="1" applyBorder="1"/>
    <xf numFmtId="4" fontId="28" fillId="2" borderId="1" xfId="0" applyNumberFormat="1" applyFont="1" applyFill="1" applyBorder="1"/>
    <xf numFmtId="0" fontId="25" fillId="0" borderId="0" xfId="0" applyFont="1"/>
    <xf numFmtId="4" fontId="29" fillId="0" borderId="1" xfId="0" applyNumberFormat="1" applyFont="1" applyBorder="1"/>
    <xf numFmtId="3" fontId="29" fillId="0" borderId="1" xfId="0" applyNumberFormat="1" applyFont="1" applyFill="1" applyBorder="1"/>
    <xf numFmtId="3" fontId="1" fillId="3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9" fontId="15" fillId="11" borderId="7" xfId="0" applyNumberFormat="1" applyFont="1" applyFill="1" applyBorder="1" applyAlignment="1">
      <alignment horizontal="center"/>
    </xf>
    <xf numFmtId="9" fontId="15" fillId="11" borderId="8" xfId="0" applyNumberFormat="1" applyFont="1" applyFill="1" applyBorder="1" applyAlignment="1">
      <alignment horizontal="center"/>
    </xf>
    <xf numFmtId="9" fontId="15" fillId="11" borderId="9" xfId="0" applyNumberFormat="1" applyFont="1" applyFill="1" applyBorder="1" applyAlignment="1">
      <alignment horizontal="center"/>
    </xf>
    <xf numFmtId="9" fontId="15" fillId="7" borderId="8" xfId="0" applyNumberFormat="1" applyFont="1" applyFill="1" applyBorder="1" applyAlignment="1">
      <alignment horizontal="center"/>
    </xf>
    <xf numFmtId="9" fontId="15" fillId="7" borderId="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textRotation="90"/>
    </xf>
    <xf numFmtId="3" fontId="10" fillId="5" borderId="1" xfId="1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9" fontId="15" fillId="12" borderId="7" xfId="0" applyNumberFormat="1" applyFont="1" applyFill="1" applyBorder="1" applyAlignment="1">
      <alignment horizontal="center"/>
    </xf>
    <xf numFmtId="9" fontId="15" fillId="12" borderId="8" xfId="0" applyNumberFormat="1" applyFont="1" applyFill="1" applyBorder="1" applyAlignment="1">
      <alignment horizontal="center"/>
    </xf>
    <xf numFmtId="9" fontId="15" fillId="12" borderId="9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2" xr:uid="{5B41C819-F8C2-40FB-9409-BF2724CCD665}"/>
    <cellStyle name="normální_OIII.TURN.e" xfId="1" xr:uid="{00000000-0005-0000-0000-000001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99"/>
  <sheetViews>
    <sheetView showGridLines="0" zoomScaleNormal="100" workbookViewId="0">
      <pane xSplit="6" ySplit="5" topLeftCell="AU278" activePane="bottomRight" state="frozen"/>
      <selection pane="topRight" activeCell="G1" sqref="G1"/>
      <selection pane="bottomLeft" activeCell="A6" sqref="A6"/>
      <selection pane="bottomRight" activeCell="BA293" sqref="BA293"/>
    </sheetView>
  </sheetViews>
  <sheetFormatPr defaultRowHeight="15" outlineLevelRow="2" x14ac:dyDescent="0.25"/>
  <cols>
    <col min="1" max="2" width="10.85546875" customWidth="1"/>
    <col min="3" max="3" width="48.42578125" customWidth="1"/>
    <col min="4" max="4" width="10.85546875" customWidth="1"/>
    <col min="5" max="5" width="15" customWidth="1"/>
    <col min="6" max="6" width="10.85546875" customWidth="1"/>
    <col min="7" max="8" width="15" bestFit="1" customWidth="1"/>
    <col min="9" max="9" width="11.140625" customWidth="1"/>
    <col min="10" max="10" width="17" bestFit="1" customWidth="1"/>
    <col min="11" max="11" width="14.5703125" bestFit="1" customWidth="1"/>
    <col min="12" max="12" width="14.7109375" bestFit="1" customWidth="1"/>
    <col min="13" max="15" width="11.140625" customWidth="1"/>
    <col min="16" max="16" width="13.140625" style="1" bestFit="1" customWidth="1"/>
    <col min="17" max="17" width="9.28515625" style="1" customWidth="1"/>
    <col min="18" max="18" width="11.140625" style="1" customWidth="1"/>
    <col min="19" max="19" width="9.28515625" style="1" customWidth="1"/>
    <col min="20" max="20" width="10.28515625" style="1" customWidth="1"/>
    <col min="21" max="21" width="11.85546875" style="1" customWidth="1"/>
    <col min="22" max="22" width="11.5703125" style="1" bestFit="1" customWidth="1"/>
    <col min="23" max="23" width="12.140625" style="1" customWidth="1"/>
    <col min="24" max="24" width="10.5703125" style="1" customWidth="1"/>
    <col min="25" max="25" width="10.140625" style="1" customWidth="1"/>
    <col min="26" max="26" width="12.28515625" style="1" customWidth="1"/>
    <col min="27" max="27" width="11.28515625" style="1" customWidth="1"/>
    <col min="28" max="28" width="10.28515625" style="1" customWidth="1"/>
    <col min="29" max="30" width="9.28515625" style="1" customWidth="1"/>
    <col min="31" max="31" width="9.5703125" style="1" customWidth="1"/>
    <col min="32" max="32" width="9.28515625" style="1" customWidth="1"/>
    <col min="33" max="33" width="9.5703125" style="1" customWidth="1"/>
    <col min="34" max="35" width="9.140625" style="15" customWidth="1"/>
    <col min="36" max="36" width="11.5703125" style="15" customWidth="1"/>
    <col min="37" max="42" width="9.140625" style="15" customWidth="1"/>
    <col min="43" max="44" width="15" style="1" bestFit="1" customWidth="1"/>
    <col min="45" max="45" width="12.140625" style="1" customWidth="1"/>
    <col min="46" max="46" width="13.7109375" style="1" customWidth="1"/>
    <col min="47" max="48" width="12.140625" style="1" customWidth="1"/>
    <col min="49" max="49" width="12.85546875" style="15" customWidth="1"/>
    <col min="50" max="51" width="12.140625" style="15" customWidth="1"/>
  </cols>
  <sheetData>
    <row r="1" spans="1:51" ht="15" customHeight="1" x14ac:dyDescent="0.25">
      <c r="A1" s="27" t="s">
        <v>99</v>
      </c>
      <c r="B1" s="3"/>
      <c r="D1" s="3"/>
      <c r="E1" s="13"/>
      <c r="F1" s="13"/>
      <c r="G1" s="90" t="s">
        <v>100</v>
      </c>
      <c r="H1" s="90"/>
      <c r="I1" s="90"/>
      <c r="J1" s="90"/>
      <c r="K1" s="90"/>
      <c r="L1" s="90"/>
      <c r="M1" s="91"/>
      <c r="N1" s="91"/>
      <c r="O1" s="91"/>
      <c r="P1" s="92" t="s">
        <v>0</v>
      </c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0" t="s">
        <v>236</v>
      </c>
      <c r="AR1" s="90"/>
      <c r="AS1" s="90"/>
      <c r="AT1" s="90"/>
      <c r="AU1" s="90"/>
      <c r="AV1" s="90"/>
      <c r="AW1" s="91"/>
      <c r="AX1" s="91"/>
      <c r="AY1" s="91"/>
    </row>
    <row r="2" spans="1:51" ht="15" customHeight="1" x14ac:dyDescent="0.25">
      <c r="A2" s="3"/>
      <c r="B2" s="3"/>
      <c r="D2" s="3"/>
      <c r="E2" s="14"/>
      <c r="F2" s="14"/>
      <c r="G2" s="90"/>
      <c r="H2" s="90"/>
      <c r="I2" s="90"/>
      <c r="J2" s="90"/>
      <c r="K2" s="90"/>
      <c r="L2" s="90"/>
      <c r="M2" s="91"/>
      <c r="N2" s="91"/>
      <c r="O2" s="91"/>
      <c r="P2" s="93" t="s">
        <v>1</v>
      </c>
      <c r="Q2" s="93"/>
      <c r="R2" s="93"/>
      <c r="S2" s="93"/>
      <c r="T2" s="93"/>
      <c r="U2" s="93"/>
      <c r="V2" s="93" t="s">
        <v>2</v>
      </c>
      <c r="W2" s="93"/>
      <c r="X2" s="93"/>
      <c r="Y2" s="93"/>
      <c r="Z2" s="93"/>
      <c r="AA2" s="94" t="s">
        <v>3</v>
      </c>
      <c r="AB2" s="94" t="s">
        <v>4</v>
      </c>
      <c r="AC2" s="94" t="s">
        <v>5</v>
      </c>
      <c r="AD2" s="95" t="s">
        <v>6</v>
      </c>
      <c r="AE2" s="95"/>
      <c r="AF2" s="95"/>
      <c r="AG2" s="95"/>
      <c r="AH2" s="96" t="s">
        <v>7</v>
      </c>
      <c r="AI2" s="96"/>
      <c r="AJ2" s="96"/>
      <c r="AK2" s="96"/>
      <c r="AL2" s="96"/>
      <c r="AM2" s="96"/>
      <c r="AN2" s="96"/>
      <c r="AO2" s="96"/>
      <c r="AP2" s="96"/>
      <c r="AQ2" s="90"/>
      <c r="AR2" s="90"/>
      <c r="AS2" s="90"/>
      <c r="AT2" s="90"/>
      <c r="AU2" s="90"/>
      <c r="AV2" s="90"/>
      <c r="AW2" s="91"/>
      <c r="AX2" s="91"/>
      <c r="AY2" s="91"/>
    </row>
    <row r="3" spans="1:51" ht="36" customHeight="1" x14ac:dyDescent="0.25">
      <c r="A3" s="3"/>
      <c r="B3" s="3"/>
      <c r="D3" s="3"/>
      <c r="E3" s="7"/>
      <c r="F3" s="7"/>
      <c r="G3" s="85" t="s">
        <v>8</v>
      </c>
      <c r="H3" s="97" t="s">
        <v>9</v>
      </c>
      <c r="I3" s="97"/>
      <c r="J3" s="97"/>
      <c r="K3" s="97"/>
      <c r="L3" s="97"/>
      <c r="M3" s="87" t="s">
        <v>10</v>
      </c>
      <c r="N3" s="88" t="s">
        <v>11</v>
      </c>
      <c r="O3" s="88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94"/>
      <c r="AC3" s="94"/>
      <c r="AD3" s="95"/>
      <c r="AE3" s="95"/>
      <c r="AF3" s="95"/>
      <c r="AG3" s="95"/>
      <c r="AH3" s="98" t="s">
        <v>12</v>
      </c>
      <c r="AI3" s="98"/>
      <c r="AJ3" s="19" t="s">
        <v>13</v>
      </c>
      <c r="AK3" s="17" t="s">
        <v>14</v>
      </c>
      <c r="AL3" s="89" t="s">
        <v>15</v>
      </c>
      <c r="AM3" s="89"/>
      <c r="AN3" s="84" t="s">
        <v>16</v>
      </c>
      <c r="AO3" s="84"/>
      <c r="AP3" s="84"/>
      <c r="AQ3" s="85" t="s">
        <v>8</v>
      </c>
      <c r="AR3" s="86" t="s">
        <v>9</v>
      </c>
      <c r="AS3" s="86"/>
      <c r="AT3" s="86"/>
      <c r="AU3" s="86"/>
      <c r="AV3" s="86"/>
      <c r="AW3" s="87" t="s">
        <v>10</v>
      </c>
      <c r="AX3" s="88" t="s">
        <v>11</v>
      </c>
      <c r="AY3" s="88"/>
    </row>
    <row r="4" spans="1:51" ht="51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85"/>
      <c r="H4" s="16" t="s">
        <v>23</v>
      </c>
      <c r="I4" s="16" t="s">
        <v>2</v>
      </c>
      <c r="J4" s="16" t="s">
        <v>24</v>
      </c>
      <c r="K4" s="16" t="s">
        <v>25</v>
      </c>
      <c r="L4" s="16" t="s">
        <v>6</v>
      </c>
      <c r="M4" s="87"/>
      <c r="N4" s="4" t="s">
        <v>26</v>
      </c>
      <c r="O4" s="4" t="s">
        <v>27</v>
      </c>
      <c r="P4" s="8" t="s">
        <v>225</v>
      </c>
      <c r="Q4" s="8" t="s">
        <v>13</v>
      </c>
      <c r="R4" s="8" t="s">
        <v>14</v>
      </c>
      <c r="S4" s="8" t="s">
        <v>28</v>
      </c>
      <c r="T4" s="8" t="s">
        <v>15</v>
      </c>
      <c r="U4" s="8" t="s">
        <v>29</v>
      </c>
      <c r="V4" s="8" t="s">
        <v>223</v>
      </c>
      <c r="W4" s="8" t="s">
        <v>222</v>
      </c>
      <c r="X4" s="8" t="s">
        <v>224</v>
      </c>
      <c r="Y4" s="9"/>
      <c r="Z4" s="8" t="s">
        <v>31</v>
      </c>
      <c r="AA4" s="94"/>
      <c r="AB4" s="94"/>
      <c r="AC4" s="94"/>
      <c r="AD4" s="8" t="s">
        <v>14</v>
      </c>
      <c r="AE4" s="8" t="s">
        <v>13</v>
      </c>
      <c r="AF4" s="8" t="s">
        <v>32</v>
      </c>
      <c r="AG4" s="8" t="s">
        <v>33</v>
      </c>
      <c r="AH4" s="10" t="s">
        <v>234</v>
      </c>
      <c r="AI4" s="10" t="s">
        <v>235</v>
      </c>
      <c r="AJ4" s="10" t="s">
        <v>26</v>
      </c>
      <c r="AK4" s="10" t="s">
        <v>26</v>
      </c>
      <c r="AL4" s="10" t="s">
        <v>26</v>
      </c>
      <c r="AM4" s="10" t="s">
        <v>27</v>
      </c>
      <c r="AN4" s="10" t="s">
        <v>26</v>
      </c>
      <c r="AO4" s="10" t="s">
        <v>27</v>
      </c>
      <c r="AP4" s="10" t="s">
        <v>10</v>
      </c>
      <c r="AQ4" s="85"/>
      <c r="AR4" s="16" t="s">
        <v>23</v>
      </c>
      <c r="AS4" s="16" t="s">
        <v>2</v>
      </c>
      <c r="AT4" s="16" t="s">
        <v>24</v>
      </c>
      <c r="AU4" s="16" t="s">
        <v>25</v>
      </c>
      <c r="AV4" s="16" t="s">
        <v>6</v>
      </c>
      <c r="AW4" s="87"/>
      <c r="AX4" s="4" t="s">
        <v>26</v>
      </c>
      <c r="AY4" s="4" t="s">
        <v>27</v>
      </c>
    </row>
    <row r="5" spans="1:51" ht="12" customHeight="1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5" t="s">
        <v>8</v>
      </c>
      <c r="H5" s="5" t="s">
        <v>40</v>
      </c>
      <c r="I5" s="5" t="s">
        <v>41</v>
      </c>
      <c r="J5" s="5" t="s">
        <v>42</v>
      </c>
      <c r="K5" s="5" t="s">
        <v>43</v>
      </c>
      <c r="L5" s="5" t="s">
        <v>44</v>
      </c>
      <c r="M5" s="6" t="s">
        <v>45</v>
      </c>
      <c r="N5" s="6" t="s">
        <v>46</v>
      </c>
      <c r="O5" s="6" t="s">
        <v>47</v>
      </c>
      <c r="P5" s="12" t="s">
        <v>48</v>
      </c>
      <c r="Q5" s="12" t="s">
        <v>48</v>
      </c>
      <c r="R5" s="12" t="s">
        <v>48</v>
      </c>
      <c r="S5" s="12" t="s">
        <v>48</v>
      </c>
      <c r="T5" s="12" t="s">
        <v>48</v>
      </c>
      <c r="U5" s="5" t="s">
        <v>49</v>
      </c>
      <c r="V5" s="5" t="s">
        <v>50</v>
      </c>
      <c r="W5" s="5" t="s">
        <v>50</v>
      </c>
      <c r="X5" s="5" t="s">
        <v>50</v>
      </c>
      <c r="Y5" s="5" t="s">
        <v>50</v>
      </c>
      <c r="Z5" s="5" t="s">
        <v>51</v>
      </c>
      <c r="AA5" s="5" t="s">
        <v>52</v>
      </c>
      <c r="AB5" s="5" t="s">
        <v>53</v>
      </c>
      <c r="AC5" s="5" t="s">
        <v>54</v>
      </c>
      <c r="AD5" s="5" t="s">
        <v>55</v>
      </c>
      <c r="AE5" s="5" t="s">
        <v>55</v>
      </c>
      <c r="AF5" s="5" t="s">
        <v>55</v>
      </c>
      <c r="AG5" s="5" t="s">
        <v>56</v>
      </c>
      <c r="AH5" s="6" t="s">
        <v>57</v>
      </c>
      <c r="AI5" s="6" t="s">
        <v>58</v>
      </c>
      <c r="AJ5" s="6" t="s">
        <v>57</v>
      </c>
      <c r="AK5" s="6" t="s">
        <v>57</v>
      </c>
      <c r="AL5" s="6" t="s">
        <v>57</v>
      </c>
      <c r="AM5" s="6" t="s">
        <v>58</v>
      </c>
      <c r="AN5" s="6" t="s">
        <v>57</v>
      </c>
      <c r="AO5" s="6" t="s">
        <v>58</v>
      </c>
      <c r="AP5" s="6" t="s">
        <v>59</v>
      </c>
      <c r="AQ5" s="5" t="s">
        <v>8</v>
      </c>
      <c r="AR5" s="5" t="s">
        <v>40</v>
      </c>
      <c r="AS5" s="5" t="s">
        <v>41</v>
      </c>
      <c r="AT5" s="5" t="s">
        <v>42</v>
      </c>
      <c r="AU5" s="5" t="s">
        <v>43</v>
      </c>
      <c r="AV5" s="5" t="s">
        <v>44</v>
      </c>
      <c r="AW5" s="6" t="s">
        <v>45</v>
      </c>
      <c r="AX5" s="6" t="s">
        <v>46</v>
      </c>
      <c r="AY5" s="6" t="s">
        <v>47</v>
      </c>
    </row>
    <row r="6" spans="1:51" outlineLevel="2" x14ac:dyDescent="0.25">
      <c r="A6" s="2">
        <v>1401</v>
      </c>
      <c r="B6" s="18">
        <v>600009998</v>
      </c>
      <c r="C6" s="18" t="s">
        <v>101</v>
      </c>
      <c r="D6" s="2">
        <v>3121</v>
      </c>
      <c r="E6" s="2" t="s">
        <v>60</v>
      </c>
      <c r="F6" s="18" t="s">
        <v>61</v>
      </c>
      <c r="G6" s="43">
        <v>37266015</v>
      </c>
      <c r="H6" s="43">
        <v>27154429</v>
      </c>
      <c r="I6" s="43"/>
      <c r="J6" s="43">
        <v>9178197</v>
      </c>
      <c r="K6" s="43">
        <v>543089</v>
      </c>
      <c r="L6" s="43">
        <v>390300</v>
      </c>
      <c r="M6" s="18">
        <v>45.079000000000001</v>
      </c>
      <c r="N6" s="18">
        <v>35.333100000000002</v>
      </c>
      <c r="O6" s="18">
        <v>9.7459000000000007</v>
      </c>
      <c r="P6" s="43">
        <f>W6*-1</f>
        <v>-32000</v>
      </c>
      <c r="Q6" s="43"/>
      <c r="R6" s="43"/>
      <c r="S6" s="43"/>
      <c r="T6" s="43"/>
      <c r="U6" s="43">
        <f>P6+Q6+R6+S6+T6</f>
        <v>-32000</v>
      </c>
      <c r="V6" s="43">
        <f>ROUND(OON!J6*80%,0)</f>
        <v>0</v>
      </c>
      <c r="W6" s="43">
        <f>ROUND((OON!K6+OON!L6+OON!M6+OON!P6+OON!Q6)*80%,0)</f>
        <v>32000</v>
      </c>
      <c r="X6" s="43">
        <f>ROUND((OON!N6+OON!R6),0)</f>
        <v>0</v>
      </c>
      <c r="Y6" s="43"/>
      <c r="Z6" s="43">
        <f>V6+W6+X6+Y6</f>
        <v>32000</v>
      </c>
      <c r="AA6" s="43">
        <f>U6+Z6</f>
        <v>0</v>
      </c>
      <c r="AB6" s="43">
        <f>ROUND((U6+V6+W6)*33.8%,0)</f>
        <v>0</v>
      </c>
      <c r="AC6" s="43">
        <f>ROUND(U6*2%,0)</f>
        <v>-640</v>
      </c>
      <c r="AD6" s="43"/>
      <c r="AE6" s="43"/>
      <c r="AF6" s="43"/>
      <c r="AG6" s="43">
        <f>AD6+AE6+AF6</f>
        <v>0</v>
      </c>
      <c r="AH6" s="32">
        <f>OON!W6</f>
        <v>0</v>
      </c>
      <c r="AI6" s="32">
        <f>OON!X6</f>
        <v>0</v>
      </c>
      <c r="AJ6" s="18"/>
      <c r="AK6" s="18"/>
      <c r="AL6" s="18"/>
      <c r="AM6" s="18"/>
      <c r="AN6" s="32">
        <f>AH6+AJ6+AK6+AL6</f>
        <v>0</v>
      </c>
      <c r="AO6" s="32">
        <f>AI6+AM6</f>
        <v>0</v>
      </c>
      <c r="AP6" s="32">
        <f>AN6+AO6</f>
        <v>0</v>
      </c>
      <c r="AQ6" s="43">
        <f>AR6+AS6+AT6+AU6+AV6</f>
        <v>37265375</v>
      </c>
      <c r="AR6" s="43">
        <f>H6+U6</f>
        <v>27122429</v>
      </c>
      <c r="AS6" s="43">
        <f>I6+Z6</f>
        <v>32000</v>
      </c>
      <c r="AT6" s="43">
        <f>J6+AB6</f>
        <v>9178197</v>
      </c>
      <c r="AU6" s="43">
        <f>K6+AC6</f>
        <v>542449</v>
      </c>
      <c r="AV6" s="43">
        <f>L6+AG6</f>
        <v>390300</v>
      </c>
      <c r="AW6" s="32">
        <f>AX6+AY6</f>
        <v>45.079000000000001</v>
      </c>
      <c r="AX6" s="32">
        <f>N6+AN6</f>
        <v>35.333100000000002</v>
      </c>
      <c r="AY6" s="32">
        <f>O6+AO6</f>
        <v>9.7459000000000007</v>
      </c>
    </row>
    <row r="7" spans="1:51" outlineLevel="2" x14ac:dyDescent="0.25">
      <c r="A7" s="2">
        <v>1401</v>
      </c>
      <c r="B7" s="18">
        <v>600009998</v>
      </c>
      <c r="C7" s="18" t="s">
        <v>101</v>
      </c>
      <c r="D7" s="2">
        <v>3121</v>
      </c>
      <c r="E7" s="2" t="s">
        <v>62</v>
      </c>
      <c r="F7" s="18" t="s">
        <v>218</v>
      </c>
      <c r="G7" s="43"/>
      <c r="H7" s="43"/>
      <c r="I7" s="43"/>
      <c r="J7" s="43"/>
      <c r="K7" s="43"/>
      <c r="L7" s="43"/>
      <c r="M7" s="18"/>
      <c r="N7" s="18"/>
      <c r="O7" s="18"/>
      <c r="P7" s="43">
        <f t="shared" ref="P7:P8" si="0">W7*-1</f>
        <v>0</v>
      </c>
      <c r="Q7" s="43"/>
      <c r="R7" s="43">
        <v>411874</v>
      </c>
      <c r="S7" s="43"/>
      <c r="T7" s="43"/>
      <c r="U7" s="43">
        <f t="shared" ref="U7:U8" si="1">P7+Q7+R7+S7+T7</f>
        <v>411874</v>
      </c>
      <c r="V7" s="43">
        <f>ROUND(OON!J7*80%,0)</f>
        <v>0</v>
      </c>
      <c r="W7" s="43">
        <f>ROUND((OON!K7+OON!L7+OON!M7+OON!P7+OON!Q7)*80%,0)</f>
        <v>0</v>
      </c>
      <c r="X7" s="43">
        <f>ROUND((OON!N7+OON!R7),0)</f>
        <v>0</v>
      </c>
      <c r="Y7" s="43"/>
      <c r="Z7" s="43">
        <f t="shared" ref="Z7:Z8" si="2">V7+W7+X7+Y7</f>
        <v>0</v>
      </c>
      <c r="AA7" s="43">
        <f t="shared" ref="AA7:AA8" si="3">U7+Z7</f>
        <v>411874</v>
      </c>
      <c r="AB7" s="43">
        <f t="shared" ref="AB7:AB8" si="4">ROUND((U7+V7+W7)*33.8%,0)</f>
        <v>139213</v>
      </c>
      <c r="AC7" s="43">
        <f t="shared" ref="AC7:AC8" si="5">ROUND(U7*2%,0)</f>
        <v>8237</v>
      </c>
      <c r="AD7" s="43"/>
      <c r="AE7" s="43"/>
      <c r="AF7" s="43"/>
      <c r="AG7" s="43">
        <f t="shared" ref="AG7:AG8" si="6">AD7+AE7+AF7</f>
        <v>0</v>
      </c>
      <c r="AH7" s="32">
        <f>OON!W7</f>
        <v>0</v>
      </c>
      <c r="AI7" s="32">
        <f>OON!X7</f>
        <v>0</v>
      </c>
      <c r="AJ7" s="18"/>
      <c r="AK7" s="18">
        <v>1.39</v>
      </c>
      <c r="AL7" s="18"/>
      <c r="AM7" s="18"/>
      <c r="AN7" s="32">
        <f t="shared" ref="AN7:AN8" si="7">AH7+AJ7+AK7+AL7</f>
        <v>1.39</v>
      </c>
      <c r="AO7" s="32">
        <f t="shared" ref="AO7:AO8" si="8">AI7+AM7</f>
        <v>0</v>
      </c>
      <c r="AP7" s="32">
        <f t="shared" ref="AP7:AP8" si="9">AN7+AO7</f>
        <v>1.39</v>
      </c>
      <c r="AQ7" s="43">
        <f t="shared" ref="AQ7:AQ8" si="10">AR7+AS7+AT7+AU7+AV7</f>
        <v>559324</v>
      </c>
      <c r="AR7" s="43">
        <f t="shared" ref="AR7:AR8" si="11">H7+U7</f>
        <v>411874</v>
      </c>
      <c r="AS7" s="43">
        <f t="shared" ref="AS7:AS8" si="12">I7+Z7</f>
        <v>0</v>
      </c>
      <c r="AT7" s="43">
        <f t="shared" ref="AT7:AT8" si="13">J7+AB7</f>
        <v>139213</v>
      </c>
      <c r="AU7" s="43">
        <f t="shared" ref="AU7:AU8" si="14">K7+AC7</f>
        <v>8237</v>
      </c>
      <c r="AV7" s="43">
        <f t="shared" ref="AV7:AV8" si="15">L7+AG7</f>
        <v>0</v>
      </c>
      <c r="AW7" s="32">
        <f t="shared" ref="AW7:AW8" si="16">AX7+AY7</f>
        <v>1.39</v>
      </c>
      <c r="AX7" s="32">
        <f t="shared" ref="AX7:AX8" si="17">N7+AN7</f>
        <v>1.39</v>
      </c>
      <c r="AY7" s="32">
        <f t="shared" ref="AY7:AY8" si="18">O7+AO7</f>
        <v>0</v>
      </c>
    </row>
    <row r="8" spans="1:51" outlineLevel="2" x14ac:dyDescent="0.25">
      <c r="A8" s="2">
        <v>1401</v>
      </c>
      <c r="B8" s="18">
        <v>600009998</v>
      </c>
      <c r="C8" s="18" t="s">
        <v>101</v>
      </c>
      <c r="D8" s="2">
        <v>3141</v>
      </c>
      <c r="E8" s="2" t="s">
        <v>63</v>
      </c>
      <c r="F8" s="18" t="s">
        <v>218</v>
      </c>
      <c r="G8" s="43">
        <v>1057990</v>
      </c>
      <c r="H8" s="43">
        <v>766795</v>
      </c>
      <c r="I8" s="43"/>
      <c r="J8" s="43">
        <v>259177</v>
      </c>
      <c r="K8" s="43">
        <v>15336</v>
      </c>
      <c r="L8" s="43">
        <v>16682</v>
      </c>
      <c r="M8" s="18">
        <v>2.61</v>
      </c>
      <c r="N8" s="18"/>
      <c r="O8" s="18">
        <v>2.61</v>
      </c>
      <c r="P8" s="43">
        <f t="shared" si="0"/>
        <v>-16000</v>
      </c>
      <c r="Q8" s="43"/>
      <c r="R8" s="43"/>
      <c r="S8" s="43"/>
      <c r="T8" s="43"/>
      <c r="U8" s="43">
        <f t="shared" si="1"/>
        <v>-16000</v>
      </c>
      <c r="V8" s="43">
        <f>ROUND(OON!J8*80%,0)</f>
        <v>0</v>
      </c>
      <c r="W8" s="43">
        <f>ROUND((OON!K8+OON!L8+OON!M8+OON!P8+OON!Q8)*80%,0)</f>
        <v>16000</v>
      </c>
      <c r="X8" s="43">
        <f>ROUND((OON!N8+OON!R8),0)</f>
        <v>0</v>
      </c>
      <c r="Y8" s="43"/>
      <c r="Z8" s="43">
        <f t="shared" si="2"/>
        <v>16000</v>
      </c>
      <c r="AA8" s="43">
        <f t="shared" si="3"/>
        <v>0</v>
      </c>
      <c r="AB8" s="43">
        <f t="shared" si="4"/>
        <v>0</v>
      </c>
      <c r="AC8" s="43">
        <f t="shared" si="5"/>
        <v>-320</v>
      </c>
      <c r="AD8" s="43"/>
      <c r="AE8" s="43"/>
      <c r="AF8" s="43"/>
      <c r="AG8" s="43">
        <f t="shared" si="6"/>
        <v>0</v>
      </c>
      <c r="AH8" s="32">
        <f>OON!W8</f>
        <v>0</v>
      </c>
      <c r="AI8" s="32">
        <f>OON!X8</f>
        <v>0</v>
      </c>
      <c r="AJ8" s="18"/>
      <c r="AK8" s="18"/>
      <c r="AL8" s="18"/>
      <c r="AM8" s="18"/>
      <c r="AN8" s="32">
        <f t="shared" si="7"/>
        <v>0</v>
      </c>
      <c r="AO8" s="32">
        <f t="shared" si="8"/>
        <v>0</v>
      </c>
      <c r="AP8" s="32">
        <f t="shared" si="9"/>
        <v>0</v>
      </c>
      <c r="AQ8" s="43">
        <f t="shared" si="10"/>
        <v>1057670</v>
      </c>
      <c r="AR8" s="43">
        <f t="shared" si="11"/>
        <v>750795</v>
      </c>
      <c r="AS8" s="43">
        <f t="shared" si="12"/>
        <v>16000</v>
      </c>
      <c r="AT8" s="43">
        <f t="shared" si="13"/>
        <v>259177</v>
      </c>
      <c r="AU8" s="43">
        <f t="shared" si="14"/>
        <v>15016</v>
      </c>
      <c r="AV8" s="43">
        <f t="shared" si="15"/>
        <v>16682</v>
      </c>
      <c r="AW8" s="32">
        <f t="shared" si="16"/>
        <v>2.61</v>
      </c>
      <c r="AX8" s="32">
        <f t="shared" si="17"/>
        <v>0</v>
      </c>
      <c r="AY8" s="32">
        <f t="shared" si="18"/>
        <v>2.61</v>
      </c>
    </row>
    <row r="9" spans="1:51" outlineLevel="1" x14ac:dyDescent="0.25">
      <c r="A9" s="23"/>
      <c r="B9" s="24"/>
      <c r="C9" s="24" t="s">
        <v>160</v>
      </c>
      <c r="D9" s="23"/>
      <c r="E9" s="23"/>
      <c r="F9" s="24"/>
      <c r="G9" s="26">
        <f t="shared" ref="G9:AY9" si="19">SUBTOTAL(9,G6:G8)</f>
        <v>38324005</v>
      </c>
      <c r="H9" s="26">
        <f t="shared" si="19"/>
        <v>27921224</v>
      </c>
      <c r="I9" s="26">
        <f t="shared" si="19"/>
        <v>0</v>
      </c>
      <c r="J9" s="26">
        <f t="shared" si="19"/>
        <v>9437374</v>
      </c>
      <c r="K9" s="26">
        <f t="shared" si="19"/>
        <v>558425</v>
      </c>
      <c r="L9" s="26">
        <f t="shared" si="19"/>
        <v>406982</v>
      </c>
      <c r="M9" s="24">
        <f t="shared" si="19"/>
        <v>47.689</v>
      </c>
      <c r="N9" s="24">
        <f t="shared" si="19"/>
        <v>35.333100000000002</v>
      </c>
      <c r="O9" s="24">
        <f t="shared" si="19"/>
        <v>12.3559</v>
      </c>
      <c r="P9" s="26">
        <f t="shared" si="19"/>
        <v>-48000</v>
      </c>
      <c r="Q9" s="26">
        <f t="shared" si="19"/>
        <v>0</v>
      </c>
      <c r="R9" s="26">
        <f t="shared" si="19"/>
        <v>411874</v>
      </c>
      <c r="S9" s="26">
        <f t="shared" si="19"/>
        <v>0</v>
      </c>
      <c r="T9" s="26">
        <f t="shared" si="19"/>
        <v>0</v>
      </c>
      <c r="U9" s="26">
        <f t="shared" si="19"/>
        <v>363874</v>
      </c>
      <c r="V9" s="26">
        <f t="shared" si="19"/>
        <v>0</v>
      </c>
      <c r="W9" s="26">
        <f t="shared" si="19"/>
        <v>48000</v>
      </c>
      <c r="X9" s="26">
        <f t="shared" si="19"/>
        <v>0</v>
      </c>
      <c r="Y9" s="26">
        <f t="shared" si="19"/>
        <v>0</v>
      </c>
      <c r="Z9" s="26">
        <f t="shared" si="19"/>
        <v>48000</v>
      </c>
      <c r="AA9" s="26">
        <f t="shared" si="19"/>
        <v>411874</v>
      </c>
      <c r="AB9" s="26">
        <f t="shared" si="19"/>
        <v>139213</v>
      </c>
      <c r="AC9" s="26">
        <f t="shared" si="19"/>
        <v>7277</v>
      </c>
      <c r="AD9" s="26">
        <f t="shared" si="19"/>
        <v>0</v>
      </c>
      <c r="AE9" s="26">
        <f t="shared" si="19"/>
        <v>0</v>
      </c>
      <c r="AF9" s="26">
        <f t="shared" si="19"/>
        <v>0</v>
      </c>
      <c r="AG9" s="26">
        <f t="shared" si="19"/>
        <v>0</v>
      </c>
      <c r="AH9" s="24">
        <f t="shared" si="19"/>
        <v>0</v>
      </c>
      <c r="AI9" s="24">
        <f t="shared" si="19"/>
        <v>0</v>
      </c>
      <c r="AJ9" s="24">
        <f t="shared" si="19"/>
        <v>0</v>
      </c>
      <c r="AK9" s="24">
        <f t="shared" si="19"/>
        <v>1.39</v>
      </c>
      <c r="AL9" s="24">
        <f t="shared" si="19"/>
        <v>0</v>
      </c>
      <c r="AM9" s="24">
        <f t="shared" si="19"/>
        <v>0</v>
      </c>
      <c r="AN9" s="24">
        <f t="shared" si="19"/>
        <v>1.39</v>
      </c>
      <c r="AO9" s="24">
        <f t="shared" si="19"/>
        <v>0</v>
      </c>
      <c r="AP9" s="24">
        <f t="shared" si="19"/>
        <v>1.39</v>
      </c>
      <c r="AQ9" s="26">
        <f t="shared" si="19"/>
        <v>38882369</v>
      </c>
      <c r="AR9" s="26">
        <f t="shared" si="19"/>
        <v>28285098</v>
      </c>
      <c r="AS9" s="26">
        <f t="shared" si="19"/>
        <v>48000</v>
      </c>
      <c r="AT9" s="26">
        <f t="shared" si="19"/>
        <v>9576587</v>
      </c>
      <c r="AU9" s="26">
        <f t="shared" si="19"/>
        <v>565702</v>
      </c>
      <c r="AV9" s="26">
        <f t="shared" si="19"/>
        <v>406982</v>
      </c>
      <c r="AW9" s="51">
        <f t="shared" si="19"/>
        <v>49.079000000000001</v>
      </c>
      <c r="AX9" s="51">
        <f t="shared" si="19"/>
        <v>36.723100000000002</v>
      </c>
      <c r="AY9" s="51">
        <f t="shared" si="19"/>
        <v>12.3559</v>
      </c>
    </row>
    <row r="10" spans="1:51" outlineLevel="2" x14ac:dyDescent="0.25">
      <c r="A10" s="2">
        <v>1402</v>
      </c>
      <c r="B10" s="18">
        <v>600010007</v>
      </c>
      <c r="C10" s="18" t="s">
        <v>102</v>
      </c>
      <c r="D10" s="2">
        <v>3121</v>
      </c>
      <c r="E10" s="2" t="s">
        <v>60</v>
      </c>
      <c r="F10" s="18" t="s">
        <v>61</v>
      </c>
      <c r="G10" s="43">
        <v>14579826</v>
      </c>
      <c r="H10" s="43">
        <v>10627560</v>
      </c>
      <c r="I10" s="43"/>
      <c r="J10" s="43">
        <v>3592115</v>
      </c>
      <c r="K10" s="43">
        <v>212551</v>
      </c>
      <c r="L10" s="43">
        <v>147600</v>
      </c>
      <c r="M10" s="18">
        <v>19.932099999999998</v>
      </c>
      <c r="N10" s="18">
        <v>15.686199999999999</v>
      </c>
      <c r="O10" s="18">
        <v>4.2458999999999998</v>
      </c>
      <c r="P10" s="43">
        <f t="shared" ref="P10:P12" si="20">W10*-1</f>
        <v>0</v>
      </c>
      <c r="Q10" s="43"/>
      <c r="R10" s="43"/>
      <c r="S10" s="43"/>
      <c r="T10" s="43"/>
      <c r="U10" s="43">
        <f t="shared" ref="U10:U12" si="21">P10+Q10+R10+S10+T10</f>
        <v>0</v>
      </c>
      <c r="V10" s="43">
        <f>ROUND(OON!J10*80%,0)</f>
        <v>0</v>
      </c>
      <c r="W10" s="43">
        <f>ROUND((OON!K10+OON!L10+OON!M10+OON!P10+OON!Q10)*80%,0)</f>
        <v>0</v>
      </c>
      <c r="X10" s="43">
        <f>ROUND((OON!N10+OON!R10),0)</f>
        <v>0</v>
      </c>
      <c r="Y10" s="43"/>
      <c r="Z10" s="43">
        <f t="shared" ref="Z10:Z12" si="22">V10+W10+X10+Y10</f>
        <v>0</v>
      </c>
      <c r="AA10" s="43">
        <f t="shared" ref="AA10:AA12" si="23">U10+Z10</f>
        <v>0</v>
      </c>
      <c r="AB10" s="43">
        <f t="shared" ref="AB10:AB12" si="24">ROUND((U10+V10+W10)*33.8%,0)</f>
        <v>0</v>
      </c>
      <c r="AC10" s="43">
        <f t="shared" ref="AC10:AC12" si="25">ROUND(U10*2%,0)</f>
        <v>0</v>
      </c>
      <c r="AD10" s="43"/>
      <c r="AE10" s="43"/>
      <c r="AF10" s="43"/>
      <c r="AG10" s="43">
        <f t="shared" ref="AG10:AG12" si="26">AD10+AE10+AF10</f>
        <v>0</v>
      </c>
      <c r="AH10" s="32">
        <f>OON!W10</f>
        <v>0</v>
      </c>
      <c r="AI10" s="32">
        <f>OON!X10</f>
        <v>0</v>
      </c>
      <c r="AJ10" s="18"/>
      <c r="AK10" s="18"/>
      <c r="AL10" s="18"/>
      <c r="AM10" s="18"/>
      <c r="AN10" s="32">
        <f t="shared" ref="AN10:AN12" si="27">AH10+AJ10+AK10+AL10</f>
        <v>0</v>
      </c>
      <c r="AO10" s="32">
        <f t="shared" ref="AO10:AO12" si="28">AI10+AM10</f>
        <v>0</v>
      </c>
      <c r="AP10" s="32">
        <f t="shared" ref="AP10:AP12" si="29">AN10+AO10</f>
        <v>0</v>
      </c>
      <c r="AQ10" s="43">
        <f t="shared" ref="AQ10:AQ12" si="30">AR10+AS10+AT10+AU10+AV10</f>
        <v>14579826</v>
      </c>
      <c r="AR10" s="43">
        <f t="shared" ref="AR10:AR12" si="31">H10+U10</f>
        <v>10627560</v>
      </c>
      <c r="AS10" s="43">
        <f t="shared" ref="AS10:AS12" si="32">I10+Z10</f>
        <v>0</v>
      </c>
      <c r="AT10" s="43">
        <f t="shared" ref="AT10:AT12" si="33">J10+AB10</f>
        <v>3592115</v>
      </c>
      <c r="AU10" s="43">
        <f t="shared" ref="AU10:AU12" si="34">K10+AC10</f>
        <v>212551</v>
      </c>
      <c r="AV10" s="43">
        <f t="shared" ref="AV10:AV12" si="35">L10+AG10</f>
        <v>147600</v>
      </c>
      <c r="AW10" s="32">
        <f t="shared" ref="AW10:AW12" si="36">AX10+AY10</f>
        <v>19.932099999999998</v>
      </c>
      <c r="AX10" s="32">
        <f t="shared" ref="AX10:AX12" si="37">N10+AN10</f>
        <v>15.686199999999999</v>
      </c>
      <c r="AY10" s="32">
        <f t="shared" ref="AY10:AY12" si="38">O10+AO10</f>
        <v>4.2458999999999998</v>
      </c>
    </row>
    <row r="11" spans="1:51" outlineLevel="2" x14ac:dyDescent="0.25">
      <c r="A11" s="2">
        <v>1402</v>
      </c>
      <c r="B11" s="18">
        <v>600010007</v>
      </c>
      <c r="C11" s="18" t="s">
        <v>102</v>
      </c>
      <c r="D11" s="2">
        <v>3121</v>
      </c>
      <c r="E11" s="2" t="s">
        <v>62</v>
      </c>
      <c r="F11" s="18" t="s">
        <v>218</v>
      </c>
      <c r="G11" s="43"/>
      <c r="H11" s="43"/>
      <c r="I11" s="43"/>
      <c r="J11" s="43"/>
      <c r="K11" s="43"/>
      <c r="L11" s="43"/>
      <c r="M11" s="18"/>
      <c r="N11" s="18"/>
      <c r="O11" s="18"/>
      <c r="P11" s="43">
        <f t="shared" si="20"/>
        <v>0</v>
      </c>
      <c r="Q11" s="43"/>
      <c r="R11" s="43"/>
      <c r="S11" s="43"/>
      <c r="T11" s="43"/>
      <c r="U11" s="43">
        <f t="shared" si="21"/>
        <v>0</v>
      </c>
      <c r="V11" s="43">
        <f>ROUND(OON!J11*80%,0)</f>
        <v>0</v>
      </c>
      <c r="W11" s="43">
        <f>ROUND((OON!K11+OON!L11+OON!M11+OON!P11+OON!Q11)*80%,0)</f>
        <v>0</v>
      </c>
      <c r="X11" s="43">
        <f>ROUND((OON!N11+OON!R11),0)</f>
        <v>0</v>
      </c>
      <c r="Y11" s="43"/>
      <c r="Z11" s="43">
        <f t="shared" si="22"/>
        <v>0</v>
      </c>
      <c r="AA11" s="43">
        <f t="shared" si="23"/>
        <v>0</v>
      </c>
      <c r="AB11" s="43">
        <f t="shared" si="24"/>
        <v>0</v>
      </c>
      <c r="AC11" s="43">
        <f t="shared" si="25"/>
        <v>0</v>
      </c>
      <c r="AD11" s="43"/>
      <c r="AE11" s="43"/>
      <c r="AF11" s="43"/>
      <c r="AG11" s="43">
        <f t="shared" si="26"/>
        <v>0</v>
      </c>
      <c r="AH11" s="32">
        <f>OON!W11</f>
        <v>0</v>
      </c>
      <c r="AI11" s="32">
        <f>OON!X11</f>
        <v>0</v>
      </c>
      <c r="AJ11" s="18"/>
      <c r="AK11" s="18"/>
      <c r="AL11" s="18"/>
      <c r="AM11" s="18"/>
      <c r="AN11" s="32">
        <f t="shared" si="27"/>
        <v>0</v>
      </c>
      <c r="AO11" s="32">
        <f t="shared" si="28"/>
        <v>0</v>
      </c>
      <c r="AP11" s="32">
        <f t="shared" si="29"/>
        <v>0</v>
      </c>
      <c r="AQ11" s="43">
        <f t="shared" si="30"/>
        <v>0</v>
      </c>
      <c r="AR11" s="43">
        <f t="shared" si="31"/>
        <v>0</v>
      </c>
      <c r="AS11" s="43">
        <f t="shared" si="32"/>
        <v>0</v>
      </c>
      <c r="AT11" s="43">
        <f t="shared" si="33"/>
        <v>0</v>
      </c>
      <c r="AU11" s="43">
        <f t="shared" si="34"/>
        <v>0</v>
      </c>
      <c r="AV11" s="43">
        <f t="shared" si="35"/>
        <v>0</v>
      </c>
      <c r="AW11" s="32">
        <f t="shared" si="36"/>
        <v>0</v>
      </c>
      <c r="AX11" s="32">
        <f t="shared" si="37"/>
        <v>0</v>
      </c>
      <c r="AY11" s="32">
        <f t="shared" si="38"/>
        <v>0</v>
      </c>
    </row>
    <row r="12" spans="1:51" outlineLevel="2" x14ac:dyDescent="0.25">
      <c r="A12" s="2">
        <v>1402</v>
      </c>
      <c r="B12" s="18">
        <v>600010007</v>
      </c>
      <c r="C12" s="18" t="s">
        <v>102</v>
      </c>
      <c r="D12" s="2">
        <v>3141</v>
      </c>
      <c r="E12" s="2" t="s">
        <v>63</v>
      </c>
      <c r="F12" s="18" t="s">
        <v>218</v>
      </c>
      <c r="G12" s="43">
        <v>1257498</v>
      </c>
      <c r="H12" s="43">
        <v>918561</v>
      </c>
      <c r="I12" s="43"/>
      <c r="J12" s="43">
        <v>310474</v>
      </c>
      <c r="K12" s="43">
        <v>18371</v>
      </c>
      <c r="L12" s="43">
        <v>10092</v>
      </c>
      <c r="M12" s="18">
        <v>3.12</v>
      </c>
      <c r="N12" s="18"/>
      <c r="O12" s="18">
        <v>3.12</v>
      </c>
      <c r="P12" s="43">
        <f t="shared" si="20"/>
        <v>-16000</v>
      </c>
      <c r="Q12" s="43"/>
      <c r="R12" s="43"/>
      <c r="S12" s="43"/>
      <c r="T12" s="43"/>
      <c r="U12" s="43">
        <f t="shared" si="21"/>
        <v>-16000</v>
      </c>
      <c r="V12" s="43">
        <f>ROUND(OON!J12*80%,0)</f>
        <v>0</v>
      </c>
      <c r="W12" s="43">
        <f>ROUND((OON!K12+OON!L12+OON!M12+OON!P12+OON!Q12)*80%,0)</f>
        <v>16000</v>
      </c>
      <c r="X12" s="43">
        <f>ROUND((OON!N12+OON!R12),0)</f>
        <v>0</v>
      </c>
      <c r="Y12" s="43"/>
      <c r="Z12" s="43">
        <f t="shared" si="22"/>
        <v>16000</v>
      </c>
      <c r="AA12" s="43">
        <f t="shared" si="23"/>
        <v>0</v>
      </c>
      <c r="AB12" s="43">
        <f t="shared" si="24"/>
        <v>0</v>
      </c>
      <c r="AC12" s="43">
        <f t="shared" si="25"/>
        <v>-320</v>
      </c>
      <c r="AD12" s="43"/>
      <c r="AE12" s="43"/>
      <c r="AF12" s="43"/>
      <c r="AG12" s="43">
        <f t="shared" si="26"/>
        <v>0</v>
      </c>
      <c r="AH12" s="32">
        <f>OON!W12</f>
        <v>0</v>
      </c>
      <c r="AI12" s="32">
        <f>OON!X12</f>
        <v>0</v>
      </c>
      <c r="AJ12" s="18"/>
      <c r="AK12" s="18"/>
      <c r="AL12" s="18"/>
      <c r="AM12" s="18"/>
      <c r="AN12" s="32">
        <f t="shared" si="27"/>
        <v>0</v>
      </c>
      <c r="AO12" s="32">
        <f t="shared" si="28"/>
        <v>0</v>
      </c>
      <c r="AP12" s="32">
        <f t="shared" si="29"/>
        <v>0</v>
      </c>
      <c r="AQ12" s="43">
        <f t="shared" si="30"/>
        <v>1257178</v>
      </c>
      <c r="AR12" s="43">
        <f t="shared" si="31"/>
        <v>902561</v>
      </c>
      <c r="AS12" s="43">
        <f t="shared" si="32"/>
        <v>16000</v>
      </c>
      <c r="AT12" s="43">
        <f t="shared" si="33"/>
        <v>310474</v>
      </c>
      <c r="AU12" s="43">
        <f t="shared" si="34"/>
        <v>18051</v>
      </c>
      <c r="AV12" s="43">
        <f t="shared" si="35"/>
        <v>10092</v>
      </c>
      <c r="AW12" s="32">
        <f t="shared" si="36"/>
        <v>3.12</v>
      </c>
      <c r="AX12" s="32">
        <f t="shared" si="37"/>
        <v>0</v>
      </c>
      <c r="AY12" s="32">
        <f t="shared" si="38"/>
        <v>3.12</v>
      </c>
    </row>
    <row r="13" spans="1:51" outlineLevel="1" x14ac:dyDescent="0.25">
      <c r="A13" s="23"/>
      <c r="B13" s="24"/>
      <c r="C13" s="24" t="s">
        <v>161</v>
      </c>
      <c r="D13" s="23"/>
      <c r="E13" s="23"/>
      <c r="F13" s="24"/>
      <c r="G13" s="26">
        <f t="shared" ref="G13:AY13" si="39">SUBTOTAL(9,G10:G12)</f>
        <v>15837324</v>
      </c>
      <c r="H13" s="26">
        <f t="shared" si="39"/>
        <v>11546121</v>
      </c>
      <c r="I13" s="26">
        <f t="shared" si="39"/>
        <v>0</v>
      </c>
      <c r="J13" s="26">
        <f t="shared" si="39"/>
        <v>3902589</v>
      </c>
      <c r="K13" s="26">
        <f t="shared" si="39"/>
        <v>230922</v>
      </c>
      <c r="L13" s="26">
        <f t="shared" si="39"/>
        <v>157692</v>
      </c>
      <c r="M13" s="24">
        <f t="shared" si="39"/>
        <v>23.052099999999999</v>
      </c>
      <c r="N13" s="24">
        <f t="shared" si="39"/>
        <v>15.686199999999999</v>
      </c>
      <c r="O13" s="24">
        <f t="shared" si="39"/>
        <v>7.3658999999999999</v>
      </c>
      <c r="P13" s="26">
        <f t="shared" si="39"/>
        <v>-16000</v>
      </c>
      <c r="Q13" s="26">
        <f t="shared" si="39"/>
        <v>0</v>
      </c>
      <c r="R13" s="26">
        <f t="shared" si="39"/>
        <v>0</v>
      </c>
      <c r="S13" s="26">
        <f t="shared" si="39"/>
        <v>0</v>
      </c>
      <c r="T13" s="26">
        <f t="shared" si="39"/>
        <v>0</v>
      </c>
      <c r="U13" s="26">
        <f t="shared" si="39"/>
        <v>-16000</v>
      </c>
      <c r="V13" s="26">
        <f t="shared" si="39"/>
        <v>0</v>
      </c>
      <c r="W13" s="26">
        <f t="shared" si="39"/>
        <v>16000</v>
      </c>
      <c r="X13" s="26">
        <f t="shared" si="39"/>
        <v>0</v>
      </c>
      <c r="Y13" s="26">
        <f t="shared" si="39"/>
        <v>0</v>
      </c>
      <c r="Z13" s="26">
        <f t="shared" si="39"/>
        <v>16000</v>
      </c>
      <c r="AA13" s="26">
        <f t="shared" si="39"/>
        <v>0</v>
      </c>
      <c r="AB13" s="26">
        <f t="shared" si="39"/>
        <v>0</v>
      </c>
      <c r="AC13" s="26">
        <f t="shared" si="39"/>
        <v>-320</v>
      </c>
      <c r="AD13" s="26">
        <f t="shared" si="39"/>
        <v>0</v>
      </c>
      <c r="AE13" s="26">
        <f t="shared" si="39"/>
        <v>0</v>
      </c>
      <c r="AF13" s="26">
        <f t="shared" si="39"/>
        <v>0</v>
      </c>
      <c r="AG13" s="26">
        <f t="shared" si="39"/>
        <v>0</v>
      </c>
      <c r="AH13" s="24">
        <f t="shared" si="39"/>
        <v>0</v>
      </c>
      <c r="AI13" s="24">
        <f t="shared" si="39"/>
        <v>0</v>
      </c>
      <c r="AJ13" s="24">
        <f t="shared" si="39"/>
        <v>0</v>
      </c>
      <c r="AK13" s="24">
        <f t="shared" si="39"/>
        <v>0</v>
      </c>
      <c r="AL13" s="24">
        <f t="shared" si="39"/>
        <v>0</v>
      </c>
      <c r="AM13" s="24">
        <f t="shared" si="39"/>
        <v>0</v>
      </c>
      <c r="AN13" s="24">
        <f t="shared" si="39"/>
        <v>0</v>
      </c>
      <c r="AO13" s="24">
        <f t="shared" si="39"/>
        <v>0</v>
      </c>
      <c r="AP13" s="24">
        <f t="shared" si="39"/>
        <v>0</v>
      </c>
      <c r="AQ13" s="26">
        <f t="shared" si="39"/>
        <v>15837004</v>
      </c>
      <c r="AR13" s="26">
        <f t="shared" si="39"/>
        <v>11530121</v>
      </c>
      <c r="AS13" s="26">
        <f t="shared" si="39"/>
        <v>16000</v>
      </c>
      <c r="AT13" s="26">
        <f t="shared" si="39"/>
        <v>3902589</v>
      </c>
      <c r="AU13" s="26">
        <f t="shared" si="39"/>
        <v>230602</v>
      </c>
      <c r="AV13" s="26">
        <f t="shared" si="39"/>
        <v>157692</v>
      </c>
      <c r="AW13" s="51">
        <f t="shared" si="39"/>
        <v>23.052099999999999</v>
      </c>
      <c r="AX13" s="51">
        <f t="shared" si="39"/>
        <v>15.686199999999999</v>
      </c>
      <c r="AY13" s="51">
        <f t="shared" si="39"/>
        <v>7.3658999999999999</v>
      </c>
    </row>
    <row r="14" spans="1:51" outlineLevel="2" x14ac:dyDescent="0.25">
      <c r="A14" s="2">
        <v>1403</v>
      </c>
      <c r="B14" s="18">
        <v>600010449</v>
      </c>
      <c r="C14" s="18" t="s">
        <v>103</v>
      </c>
      <c r="D14" s="2">
        <v>3121</v>
      </c>
      <c r="E14" s="2" t="s">
        <v>60</v>
      </c>
      <c r="F14" s="18" t="s">
        <v>61</v>
      </c>
      <c r="G14" s="43">
        <v>20648402</v>
      </c>
      <c r="H14" s="43">
        <v>15066570</v>
      </c>
      <c r="I14" s="43"/>
      <c r="J14" s="43">
        <v>5092501</v>
      </c>
      <c r="K14" s="43">
        <v>301331</v>
      </c>
      <c r="L14" s="43">
        <v>188000</v>
      </c>
      <c r="M14" s="18">
        <v>25.295400000000001</v>
      </c>
      <c r="N14" s="18">
        <v>19.666699999999999</v>
      </c>
      <c r="O14" s="18">
        <v>5.6287000000000003</v>
      </c>
      <c r="P14" s="43">
        <f t="shared" ref="P14:P15" si="40">W14*-1</f>
        <v>-275744</v>
      </c>
      <c r="Q14" s="43"/>
      <c r="R14" s="43"/>
      <c r="S14" s="43"/>
      <c r="T14" s="43"/>
      <c r="U14" s="43">
        <f t="shared" ref="U14:U15" si="41">P14+Q14+R14+S14+T14</f>
        <v>-275744</v>
      </c>
      <c r="V14" s="43">
        <f>ROUND(OON!J14*80%,0)</f>
        <v>0</v>
      </c>
      <c r="W14" s="43">
        <f>ROUND((OON!K14+OON!L14+OON!M14+OON!P14+OON!Q14)*80%,0)</f>
        <v>275744</v>
      </c>
      <c r="X14" s="43">
        <f>ROUND((OON!N14+OON!R14),0)</f>
        <v>0</v>
      </c>
      <c r="Y14" s="43"/>
      <c r="Z14" s="43">
        <f t="shared" ref="Z14:Z15" si="42">V14+W14+X14+Y14</f>
        <v>275744</v>
      </c>
      <c r="AA14" s="43">
        <f t="shared" ref="AA14:AA15" si="43">U14+Z14</f>
        <v>0</v>
      </c>
      <c r="AB14" s="43">
        <f t="shared" ref="AB14:AB15" si="44">ROUND((U14+V14+W14)*33.8%,0)</f>
        <v>0</v>
      </c>
      <c r="AC14" s="43">
        <f t="shared" ref="AC14:AC15" si="45">ROUND(U14*2%,0)</f>
        <v>-5515</v>
      </c>
      <c r="AD14" s="43"/>
      <c r="AE14" s="43"/>
      <c r="AF14" s="43"/>
      <c r="AG14" s="43">
        <f t="shared" ref="AG14:AG15" si="46">AD14+AE14+AF14</f>
        <v>0</v>
      </c>
      <c r="AH14" s="32">
        <f>OON!W14</f>
        <v>-0.08</v>
      </c>
      <c r="AI14" s="32">
        <f>OON!X14</f>
        <v>-1.21</v>
      </c>
      <c r="AJ14" s="18"/>
      <c r="AK14" s="18"/>
      <c r="AL14" s="18"/>
      <c r="AM14" s="18"/>
      <c r="AN14" s="32">
        <f t="shared" ref="AN14:AN15" si="47">AH14+AJ14+AK14+AL14</f>
        <v>-0.08</v>
      </c>
      <c r="AO14" s="32">
        <f t="shared" ref="AO14:AO15" si="48">AI14+AM14</f>
        <v>-1.21</v>
      </c>
      <c r="AP14" s="32">
        <f t="shared" ref="AP14:AP15" si="49">AN14+AO14</f>
        <v>-1.29</v>
      </c>
      <c r="AQ14" s="43">
        <f t="shared" ref="AQ14:AQ15" si="50">AR14+AS14+AT14+AU14+AV14</f>
        <v>20642887</v>
      </c>
      <c r="AR14" s="43">
        <f t="shared" ref="AR14:AR15" si="51">H14+U14</f>
        <v>14790826</v>
      </c>
      <c r="AS14" s="43">
        <f t="shared" ref="AS14:AS15" si="52">I14+Z14</f>
        <v>275744</v>
      </c>
      <c r="AT14" s="43">
        <f t="shared" ref="AT14:AT15" si="53">J14+AB14</f>
        <v>5092501</v>
      </c>
      <c r="AU14" s="43">
        <f t="shared" ref="AU14:AU15" si="54">K14+AC14</f>
        <v>295816</v>
      </c>
      <c r="AV14" s="43">
        <f t="shared" ref="AV14:AV15" si="55">L14+AG14</f>
        <v>188000</v>
      </c>
      <c r="AW14" s="32">
        <f t="shared" ref="AW14:AW15" si="56">AX14+AY14</f>
        <v>24.005400000000002</v>
      </c>
      <c r="AX14" s="32">
        <f t="shared" ref="AX14:AX15" si="57">N14+AN14</f>
        <v>19.5867</v>
      </c>
      <c r="AY14" s="32">
        <f t="shared" ref="AY14:AY15" si="58">O14+AO14</f>
        <v>4.4187000000000003</v>
      </c>
    </row>
    <row r="15" spans="1:51" outlineLevel="2" x14ac:dyDescent="0.25">
      <c r="A15" s="2">
        <v>1403</v>
      </c>
      <c r="B15" s="18">
        <v>600010449</v>
      </c>
      <c r="C15" s="18" t="s">
        <v>103</v>
      </c>
      <c r="D15" s="2">
        <v>3121</v>
      </c>
      <c r="E15" s="2" t="s">
        <v>62</v>
      </c>
      <c r="F15" s="18" t="s">
        <v>218</v>
      </c>
      <c r="G15" s="43"/>
      <c r="H15" s="43"/>
      <c r="I15" s="43"/>
      <c r="J15" s="43"/>
      <c r="K15" s="43"/>
      <c r="L15" s="43"/>
      <c r="M15" s="18"/>
      <c r="N15" s="18"/>
      <c r="O15" s="18"/>
      <c r="P15" s="43">
        <f t="shared" si="40"/>
        <v>0</v>
      </c>
      <c r="Q15" s="43"/>
      <c r="R15" s="43"/>
      <c r="S15" s="43"/>
      <c r="T15" s="43"/>
      <c r="U15" s="43">
        <f t="shared" si="41"/>
        <v>0</v>
      </c>
      <c r="V15" s="43">
        <f>ROUND(OON!J15*80%,0)</f>
        <v>0</v>
      </c>
      <c r="W15" s="43">
        <f>ROUND((OON!K15+OON!L15+OON!M15+OON!P15+OON!Q15)*80%,0)</f>
        <v>0</v>
      </c>
      <c r="X15" s="43">
        <f>ROUND((OON!N15+OON!R15),0)</f>
        <v>0</v>
      </c>
      <c r="Y15" s="43"/>
      <c r="Z15" s="43">
        <f t="shared" si="42"/>
        <v>0</v>
      </c>
      <c r="AA15" s="43">
        <f t="shared" si="43"/>
        <v>0</v>
      </c>
      <c r="AB15" s="43">
        <f t="shared" si="44"/>
        <v>0</v>
      </c>
      <c r="AC15" s="43">
        <f t="shared" si="45"/>
        <v>0</v>
      </c>
      <c r="AD15" s="43"/>
      <c r="AE15" s="43"/>
      <c r="AF15" s="43"/>
      <c r="AG15" s="43">
        <f t="shared" si="46"/>
        <v>0</v>
      </c>
      <c r="AH15" s="32">
        <f>OON!W15</f>
        <v>0</v>
      </c>
      <c r="AI15" s="32">
        <f>OON!X15</f>
        <v>0</v>
      </c>
      <c r="AJ15" s="18"/>
      <c r="AK15" s="18"/>
      <c r="AL15" s="18"/>
      <c r="AM15" s="18"/>
      <c r="AN15" s="32">
        <f t="shared" si="47"/>
        <v>0</v>
      </c>
      <c r="AO15" s="32">
        <f t="shared" si="48"/>
        <v>0</v>
      </c>
      <c r="AP15" s="32">
        <f t="shared" si="49"/>
        <v>0</v>
      </c>
      <c r="AQ15" s="43">
        <f t="shared" si="50"/>
        <v>0</v>
      </c>
      <c r="AR15" s="43">
        <f t="shared" si="51"/>
        <v>0</v>
      </c>
      <c r="AS15" s="43">
        <f t="shared" si="52"/>
        <v>0</v>
      </c>
      <c r="AT15" s="43">
        <f t="shared" si="53"/>
        <v>0</v>
      </c>
      <c r="AU15" s="43">
        <f t="shared" si="54"/>
        <v>0</v>
      </c>
      <c r="AV15" s="43">
        <f t="shared" si="55"/>
        <v>0</v>
      </c>
      <c r="AW15" s="32">
        <f t="shared" si="56"/>
        <v>0</v>
      </c>
      <c r="AX15" s="32">
        <f t="shared" si="57"/>
        <v>0</v>
      </c>
      <c r="AY15" s="32">
        <f t="shared" si="58"/>
        <v>0</v>
      </c>
    </row>
    <row r="16" spans="1:51" outlineLevel="1" x14ac:dyDescent="0.25">
      <c r="A16" s="23"/>
      <c r="B16" s="24"/>
      <c r="C16" s="24" t="s">
        <v>162</v>
      </c>
      <c r="D16" s="23"/>
      <c r="E16" s="23"/>
      <c r="F16" s="24"/>
      <c r="G16" s="26">
        <f t="shared" ref="G16:AY16" si="59">SUBTOTAL(9,G14:G15)</f>
        <v>20648402</v>
      </c>
      <c r="H16" s="26">
        <f t="shared" si="59"/>
        <v>15066570</v>
      </c>
      <c r="I16" s="26">
        <f t="shared" si="59"/>
        <v>0</v>
      </c>
      <c r="J16" s="26">
        <f t="shared" si="59"/>
        <v>5092501</v>
      </c>
      <c r="K16" s="26">
        <f t="shared" si="59"/>
        <v>301331</v>
      </c>
      <c r="L16" s="26">
        <f t="shared" si="59"/>
        <v>188000</v>
      </c>
      <c r="M16" s="24">
        <f t="shared" si="59"/>
        <v>25.295400000000001</v>
      </c>
      <c r="N16" s="24">
        <f t="shared" si="59"/>
        <v>19.666699999999999</v>
      </c>
      <c r="O16" s="24">
        <f t="shared" si="59"/>
        <v>5.6287000000000003</v>
      </c>
      <c r="P16" s="26">
        <f t="shared" si="59"/>
        <v>-275744</v>
      </c>
      <c r="Q16" s="26">
        <f t="shared" si="59"/>
        <v>0</v>
      </c>
      <c r="R16" s="26">
        <f t="shared" si="59"/>
        <v>0</v>
      </c>
      <c r="S16" s="26">
        <f t="shared" si="59"/>
        <v>0</v>
      </c>
      <c r="T16" s="26">
        <f t="shared" si="59"/>
        <v>0</v>
      </c>
      <c r="U16" s="26">
        <f t="shared" si="59"/>
        <v>-275744</v>
      </c>
      <c r="V16" s="26">
        <f t="shared" si="59"/>
        <v>0</v>
      </c>
      <c r="W16" s="26">
        <f t="shared" si="59"/>
        <v>275744</v>
      </c>
      <c r="X16" s="26">
        <f t="shared" si="59"/>
        <v>0</v>
      </c>
      <c r="Y16" s="26">
        <f t="shared" si="59"/>
        <v>0</v>
      </c>
      <c r="Z16" s="26">
        <f t="shared" si="59"/>
        <v>275744</v>
      </c>
      <c r="AA16" s="26">
        <f t="shared" si="59"/>
        <v>0</v>
      </c>
      <c r="AB16" s="26">
        <f t="shared" si="59"/>
        <v>0</v>
      </c>
      <c r="AC16" s="26">
        <f t="shared" si="59"/>
        <v>-5515</v>
      </c>
      <c r="AD16" s="26">
        <f t="shared" si="59"/>
        <v>0</v>
      </c>
      <c r="AE16" s="26">
        <f t="shared" si="59"/>
        <v>0</v>
      </c>
      <c r="AF16" s="26">
        <f t="shared" si="59"/>
        <v>0</v>
      </c>
      <c r="AG16" s="26">
        <f t="shared" si="59"/>
        <v>0</v>
      </c>
      <c r="AH16" s="24">
        <f t="shared" si="59"/>
        <v>-0.08</v>
      </c>
      <c r="AI16" s="24">
        <f t="shared" si="59"/>
        <v>-1.21</v>
      </c>
      <c r="AJ16" s="24">
        <f t="shared" si="59"/>
        <v>0</v>
      </c>
      <c r="AK16" s="24">
        <f t="shared" si="59"/>
        <v>0</v>
      </c>
      <c r="AL16" s="24">
        <f t="shared" si="59"/>
        <v>0</v>
      </c>
      <c r="AM16" s="24">
        <f t="shared" si="59"/>
        <v>0</v>
      </c>
      <c r="AN16" s="24">
        <f t="shared" si="59"/>
        <v>-0.08</v>
      </c>
      <c r="AO16" s="24">
        <f t="shared" si="59"/>
        <v>-1.21</v>
      </c>
      <c r="AP16" s="24">
        <f t="shared" si="59"/>
        <v>-1.29</v>
      </c>
      <c r="AQ16" s="26">
        <f t="shared" si="59"/>
        <v>20642887</v>
      </c>
      <c r="AR16" s="26">
        <f t="shared" si="59"/>
        <v>14790826</v>
      </c>
      <c r="AS16" s="26">
        <f t="shared" si="59"/>
        <v>275744</v>
      </c>
      <c r="AT16" s="26">
        <f t="shared" si="59"/>
        <v>5092501</v>
      </c>
      <c r="AU16" s="26">
        <f t="shared" si="59"/>
        <v>295816</v>
      </c>
      <c r="AV16" s="26">
        <f t="shared" si="59"/>
        <v>188000</v>
      </c>
      <c r="AW16" s="51">
        <f t="shared" si="59"/>
        <v>24.005400000000002</v>
      </c>
      <c r="AX16" s="51">
        <f t="shared" si="59"/>
        <v>19.5867</v>
      </c>
      <c r="AY16" s="51">
        <f t="shared" si="59"/>
        <v>4.4187000000000003</v>
      </c>
    </row>
    <row r="17" spans="1:51" outlineLevel="2" x14ac:dyDescent="0.25">
      <c r="A17" s="2">
        <v>1404</v>
      </c>
      <c r="B17" s="18">
        <v>600010414</v>
      </c>
      <c r="C17" s="18" t="s">
        <v>104</v>
      </c>
      <c r="D17" s="2">
        <v>3121</v>
      </c>
      <c r="E17" s="2" t="s">
        <v>60</v>
      </c>
      <c r="F17" s="18" t="s">
        <v>61</v>
      </c>
      <c r="G17" s="43">
        <v>18235534</v>
      </c>
      <c r="H17" s="43">
        <v>13291704</v>
      </c>
      <c r="I17" s="43"/>
      <c r="J17" s="43">
        <v>4492596</v>
      </c>
      <c r="K17" s="43">
        <v>265834</v>
      </c>
      <c r="L17" s="43">
        <v>185400</v>
      </c>
      <c r="M17" s="18">
        <v>23.200099999999999</v>
      </c>
      <c r="N17" s="18">
        <v>17.571400000000001</v>
      </c>
      <c r="O17" s="18">
        <v>5.6287000000000003</v>
      </c>
      <c r="P17" s="43">
        <f t="shared" ref="P17:P18" si="60">W17*-1</f>
        <v>-4800</v>
      </c>
      <c r="Q17" s="43"/>
      <c r="R17" s="43"/>
      <c r="S17" s="43"/>
      <c r="T17" s="43"/>
      <c r="U17" s="43">
        <f t="shared" ref="U17:U18" si="61">P17+Q17+R17+S17+T17</f>
        <v>-4800</v>
      </c>
      <c r="V17" s="43">
        <f>ROUND(OON!J17*80%,0)</f>
        <v>0</v>
      </c>
      <c r="W17" s="43">
        <f>ROUND((OON!K17+OON!L17+OON!M17+OON!P17+OON!Q17)*80%,0)</f>
        <v>4800</v>
      </c>
      <c r="X17" s="43">
        <f>ROUND((OON!N17+OON!R17),0)</f>
        <v>0</v>
      </c>
      <c r="Y17" s="43"/>
      <c r="Z17" s="43">
        <f t="shared" ref="Z17:Z18" si="62">V17+W17+X17+Y17</f>
        <v>4800</v>
      </c>
      <c r="AA17" s="43">
        <f t="shared" ref="AA17:AA18" si="63">U17+Z17</f>
        <v>0</v>
      </c>
      <c r="AB17" s="43">
        <f t="shared" ref="AB17:AB18" si="64">ROUND((U17+V17+W17)*33.8%,0)</f>
        <v>0</v>
      </c>
      <c r="AC17" s="43">
        <f t="shared" ref="AC17:AC18" si="65">ROUND(U17*2%,0)</f>
        <v>-96</v>
      </c>
      <c r="AD17" s="43"/>
      <c r="AE17" s="43"/>
      <c r="AF17" s="43"/>
      <c r="AG17" s="43">
        <f t="shared" ref="AG17:AG18" si="66">AD17+AE17+AF17</f>
        <v>0</v>
      </c>
      <c r="AH17" s="32">
        <f>OON!W17</f>
        <v>0</v>
      </c>
      <c r="AI17" s="32">
        <f>OON!X17</f>
        <v>-0.02</v>
      </c>
      <c r="AJ17" s="18"/>
      <c r="AK17" s="18"/>
      <c r="AL17" s="18"/>
      <c r="AM17" s="18"/>
      <c r="AN17" s="32">
        <f t="shared" ref="AN17:AN18" si="67">AH17+AJ17+AK17+AL17</f>
        <v>0</v>
      </c>
      <c r="AO17" s="32">
        <f t="shared" ref="AO17:AO18" si="68">AI17+AM17</f>
        <v>-0.02</v>
      </c>
      <c r="AP17" s="32">
        <f t="shared" ref="AP17:AP18" si="69">AN17+AO17</f>
        <v>-0.02</v>
      </c>
      <c r="AQ17" s="43">
        <f t="shared" ref="AQ17:AQ18" si="70">AR17+AS17+AT17+AU17+AV17</f>
        <v>18235438</v>
      </c>
      <c r="AR17" s="43">
        <f t="shared" ref="AR17:AR18" si="71">H17+U17</f>
        <v>13286904</v>
      </c>
      <c r="AS17" s="43">
        <f t="shared" ref="AS17:AS18" si="72">I17+Z17</f>
        <v>4800</v>
      </c>
      <c r="AT17" s="43">
        <f t="shared" ref="AT17:AT18" si="73">J17+AB17</f>
        <v>4492596</v>
      </c>
      <c r="AU17" s="43">
        <f t="shared" ref="AU17:AU18" si="74">K17+AC17</f>
        <v>265738</v>
      </c>
      <c r="AV17" s="43">
        <f t="shared" ref="AV17:AV18" si="75">L17+AG17</f>
        <v>185400</v>
      </c>
      <c r="AW17" s="32">
        <f t="shared" ref="AW17:AW18" si="76">AX17+AY17</f>
        <v>23.180100000000003</v>
      </c>
      <c r="AX17" s="32">
        <f t="shared" ref="AX17:AX18" si="77">N17+AN17</f>
        <v>17.571400000000001</v>
      </c>
      <c r="AY17" s="32">
        <f t="shared" ref="AY17:AY18" si="78">O17+AO17</f>
        <v>5.6087000000000007</v>
      </c>
    </row>
    <row r="18" spans="1:51" outlineLevel="2" x14ac:dyDescent="0.25">
      <c r="A18" s="2">
        <v>1404</v>
      </c>
      <c r="B18" s="18">
        <v>600010414</v>
      </c>
      <c r="C18" s="18" t="s">
        <v>104</v>
      </c>
      <c r="D18" s="2">
        <v>3121</v>
      </c>
      <c r="E18" s="2" t="s">
        <v>62</v>
      </c>
      <c r="F18" s="18" t="s">
        <v>218</v>
      </c>
      <c r="G18" s="43"/>
      <c r="H18" s="43"/>
      <c r="I18" s="43"/>
      <c r="J18" s="43"/>
      <c r="K18" s="43"/>
      <c r="L18" s="43"/>
      <c r="M18" s="18"/>
      <c r="N18" s="18"/>
      <c r="O18" s="18"/>
      <c r="P18" s="43">
        <f t="shared" si="60"/>
        <v>0</v>
      </c>
      <c r="Q18" s="43"/>
      <c r="R18" s="43"/>
      <c r="S18" s="43"/>
      <c r="T18" s="43"/>
      <c r="U18" s="43">
        <f t="shared" si="61"/>
        <v>0</v>
      </c>
      <c r="V18" s="43">
        <f>ROUND(OON!J18*80%,0)</f>
        <v>0</v>
      </c>
      <c r="W18" s="43">
        <f>ROUND((OON!K18+OON!L18+OON!M18+OON!P18+OON!Q18)*80%,0)</f>
        <v>0</v>
      </c>
      <c r="X18" s="43">
        <f>ROUND((OON!N18+OON!R18),0)</f>
        <v>0</v>
      </c>
      <c r="Y18" s="43"/>
      <c r="Z18" s="43">
        <f t="shared" si="62"/>
        <v>0</v>
      </c>
      <c r="AA18" s="43">
        <f t="shared" si="63"/>
        <v>0</v>
      </c>
      <c r="AB18" s="43">
        <f t="shared" si="64"/>
        <v>0</v>
      </c>
      <c r="AC18" s="43">
        <f t="shared" si="65"/>
        <v>0</v>
      </c>
      <c r="AD18" s="43"/>
      <c r="AE18" s="43"/>
      <c r="AF18" s="43"/>
      <c r="AG18" s="43">
        <f t="shared" si="66"/>
        <v>0</v>
      </c>
      <c r="AH18" s="32">
        <f>OON!W18</f>
        <v>0</v>
      </c>
      <c r="AI18" s="32">
        <f>OON!X18</f>
        <v>0</v>
      </c>
      <c r="AJ18" s="18"/>
      <c r="AK18" s="18"/>
      <c r="AL18" s="18"/>
      <c r="AM18" s="18"/>
      <c r="AN18" s="32">
        <f t="shared" si="67"/>
        <v>0</v>
      </c>
      <c r="AO18" s="32">
        <f t="shared" si="68"/>
        <v>0</v>
      </c>
      <c r="AP18" s="32">
        <f t="shared" si="69"/>
        <v>0</v>
      </c>
      <c r="AQ18" s="43">
        <f t="shared" si="70"/>
        <v>0</v>
      </c>
      <c r="AR18" s="43">
        <f t="shared" si="71"/>
        <v>0</v>
      </c>
      <c r="AS18" s="43">
        <f t="shared" si="72"/>
        <v>0</v>
      </c>
      <c r="AT18" s="43">
        <f t="shared" si="73"/>
        <v>0</v>
      </c>
      <c r="AU18" s="43">
        <f t="shared" si="74"/>
        <v>0</v>
      </c>
      <c r="AV18" s="43">
        <f t="shared" si="75"/>
        <v>0</v>
      </c>
      <c r="AW18" s="32">
        <f t="shared" si="76"/>
        <v>0</v>
      </c>
      <c r="AX18" s="32">
        <f t="shared" si="77"/>
        <v>0</v>
      </c>
      <c r="AY18" s="32">
        <f t="shared" si="78"/>
        <v>0</v>
      </c>
    </row>
    <row r="19" spans="1:51" outlineLevel="1" x14ac:dyDescent="0.25">
      <c r="A19" s="23"/>
      <c r="B19" s="24"/>
      <c r="C19" s="24" t="s">
        <v>163</v>
      </c>
      <c r="D19" s="23"/>
      <c r="E19" s="23"/>
      <c r="F19" s="24"/>
      <c r="G19" s="26">
        <f t="shared" ref="G19:AY19" si="79">SUBTOTAL(9,G17:G18)</f>
        <v>18235534</v>
      </c>
      <c r="H19" s="26">
        <f t="shared" si="79"/>
        <v>13291704</v>
      </c>
      <c r="I19" s="26">
        <f t="shared" si="79"/>
        <v>0</v>
      </c>
      <c r="J19" s="26">
        <f t="shared" si="79"/>
        <v>4492596</v>
      </c>
      <c r="K19" s="26">
        <f t="shared" si="79"/>
        <v>265834</v>
      </c>
      <c r="L19" s="26">
        <f t="shared" si="79"/>
        <v>185400</v>
      </c>
      <c r="M19" s="24">
        <f t="shared" si="79"/>
        <v>23.200099999999999</v>
      </c>
      <c r="N19" s="24">
        <f t="shared" si="79"/>
        <v>17.571400000000001</v>
      </c>
      <c r="O19" s="24">
        <f t="shared" si="79"/>
        <v>5.6287000000000003</v>
      </c>
      <c r="P19" s="26">
        <f t="shared" si="79"/>
        <v>-4800</v>
      </c>
      <c r="Q19" s="26">
        <f t="shared" si="79"/>
        <v>0</v>
      </c>
      <c r="R19" s="26">
        <f t="shared" si="79"/>
        <v>0</v>
      </c>
      <c r="S19" s="26">
        <f t="shared" si="79"/>
        <v>0</v>
      </c>
      <c r="T19" s="26">
        <f t="shared" si="79"/>
        <v>0</v>
      </c>
      <c r="U19" s="26">
        <f t="shared" si="79"/>
        <v>-4800</v>
      </c>
      <c r="V19" s="26">
        <f t="shared" si="79"/>
        <v>0</v>
      </c>
      <c r="W19" s="26">
        <f t="shared" si="79"/>
        <v>4800</v>
      </c>
      <c r="X19" s="26">
        <f t="shared" si="79"/>
        <v>0</v>
      </c>
      <c r="Y19" s="26">
        <f t="shared" si="79"/>
        <v>0</v>
      </c>
      <c r="Z19" s="26">
        <f t="shared" si="79"/>
        <v>4800</v>
      </c>
      <c r="AA19" s="26">
        <f t="shared" si="79"/>
        <v>0</v>
      </c>
      <c r="AB19" s="26">
        <f t="shared" si="79"/>
        <v>0</v>
      </c>
      <c r="AC19" s="26">
        <f t="shared" si="79"/>
        <v>-96</v>
      </c>
      <c r="AD19" s="26">
        <f t="shared" si="79"/>
        <v>0</v>
      </c>
      <c r="AE19" s="26">
        <f t="shared" si="79"/>
        <v>0</v>
      </c>
      <c r="AF19" s="26">
        <f t="shared" si="79"/>
        <v>0</v>
      </c>
      <c r="AG19" s="26">
        <f t="shared" si="79"/>
        <v>0</v>
      </c>
      <c r="AH19" s="24">
        <f t="shared" si="79"/>
        <v>0</v>
      </c>
      <c r="AI19" s="24">
        <f t="shared" si="79"/>
        <v>-0.02</v>
      </c>
      <c r="AJ19" s="24">
        <f t="shared" si="79"/>
        <v>0</v>
      </c>
      <c r="AK19" s="24">
        <f t="shared" si="79"/>
        <v>0</v>
      </c>
      <c r="AL19" s="24">
        <f t="shared" si="79"/>
        <v>0</v>
      </c>
      <c r="AM19" s="24">
        <f t="shared" si="79"/>
        <v>0</v>
      </c>
      <c r="AN19" s="24">
        <f t="shared" si="79"/>
        <v>0</v>
      </c>
      <c r="AO19" s="24">
        <f t="shared" si="79"/>
        <v>-0.02</v>
      </c>
      <c r="AP19" s="24">
        <f t="shared" si="79"/>
        <v>-0.02</v>
      </c>
      <c r="AQ19" s="26">
        <f t="shared" si="79"/>
        <v>18235438</v>
      </c>
      <c r="AR19" s="26">
        <f t="shared" si="79"/>
        <v>13286904</v>
      </c>
      <c r="AS19" s="26">
        <f t="shared" si="79"/>
        <v>4800</v>
      </c>
      <c r="AT19" s="26">
        <f t="shared" si="79"/>
        <v>4492596</v>
      </c>
      <c r="AU19" s="26">
        <f t="shared" si="79"/>
        <v>265738</v>
      </c>
      <c r="AV19" s="26">
        <f t="shared" si="79"/>
        <v>185400</v>
      </c>
      <c r="AW19" s="51">
        <f t="shared" si="79"/>
        <v>23.180100000000003</v>
      </c>
      <c r="AX19" s="51">
        <f t="shared" si="79"/>
        <v>17.571400000000001</v>
      </c>
      <c r="AY19" s="51">
        <f t="shared" si="79"/>
        <v>5.6087000000000007</v>
      </c>
    </row>
    <row r="20" spans="1:51" outlineLevel="2" x14ac:dyDescent="0.25">
      <c r="A20" s="2">
        <v>1405</v>
      </c>
      <c r="B20" s="18">
        <v>600010554</v>
      </c>
      <c r="C20" s="18" t="s">
        <v>105</v>
      </c>
      <c r="D20" s="2">
        <v>3121</v>
      </c>
      <c r="E20" s="2" t="s">
        <v>60</v>
      </c>
      <c r="F20" s="18" t="s">
        <v>61</v>
      </c>
      <c r="G20" s="43">
        <v>51114377</v>
      </c>
      <c r="H20" s="43">
        <v>37244755</v>
      </c>
      <c r="I20" s="43"/>
      <c r="J20" s="43">
        <v>12588727</v>
      </c>
      <c r="K20" s="43">
        <v>744895</v>
      </c>
      <c r="L20" s="43">
        <v>536000</v>
      </c>
      <c r="M20" s="18">
        <v>62.407399999999996</v>
      </c>
      <c r="N20" s="18">
        <v>49.86</v>
      </c>
      <c r="O20" s="18">
        <v>12.5474</v>
      </c>
      <c r="P20" s="43">
        <f t="shared" ref="P20:P21" si="80">W20*-1</f>
        <v>-168000</v>
      </c>
      <c r="Q20" s="43"/>
      <c r="R20" s="43"/>
      <c r="S20" s="43"/>
      <c r="T20" s="43"/>
      <c r="U20" s="43">
        <f t="shared" ref="U20:U21" si="81">P20+Q20+R20+S20+T20</f>
        <v>-168000</v>
      </c>
      <c r="V20" s="43">
        <f>ROUND(OON!J20*80%,0)</f>
        <v>0</v>
      </c>
      <c r="W20" s="43">
        <f>ROUND((OON!K20+OON!L20+OON!M20+OON!P20+OON!Q20)*80%,0)</f>
        <v>168000</v>
      </c>
      <c r="X20" s="43">
        <f>ROUND((OON!N20+OON!R20),0)</f>
        <v>0</v>
      </c>
      <c r="Y20" s="43"/>
      <c r="Z20" s="43">
        <f t="shared" ref="Z20:Z21" si="82">V20+W20+X20+Y20</f>
        <v>168000</v>
      </c>
      <c r="AA20" s="43">
        <f t="shared" ref="AA20:AA21" si="83">U20+Z20</f>
        <v>0</v>
      </c>
      <c r="AB20" s="43">
        <f t="shared" ref="AB20:AB21" si="84">ROUND((U20+V20+W20)*33.8%,0)</f>
        <v>0</v>
      </c>
      <c r="AC20" s="43">
        <f t="shared" ref="AC20:AC21" si="85">ROUND(U20*2%,0)</f>
        <v>-3360</v>
      </c>
      <c r="AD20" s="43"/>
      <c r="AE20" s="43"/>
      <c r="AF20" s="43"/>
      <c r="AG20" s="43">
        <f t="shared" ref="AG20:AG21" si="86">AD20+AE20+AF20</f>
        <v>0</v>
      </c>
      <c r="AH20" s="32">
        <f>OON!W20</f>
        <v>-0.31</v>
      </c>
      <c r="AI20" s="32">
        <f>OON!X20</f>
        <v>-0.2</v>
      </c>
      <c r="AJ20" s="18"/>
      <c r="AK20" s="18"/>
      <c r="AL20" s="18"/>
      <c r="AM20" s="18"/>
      <c r="AN20" s="32">
        <f t="shared" ref="AN20:AN21" si="87">AH20+AJ20+AK20+AL20</f>
        <v>-0.31</v>
      </c>
      <c r="AO20" s="32">
        <f t="shared" ref="AO20:AO21" si="88">AI20+AM20</f>
        <v>-0.2</v>
      </c>
      <c r="AP20" s="32">
        <f t="shared" ref="AP20:AP21" si="89">AN20+AO20</f>
        <v>-0.51</v>
      </c>
      <c r="AQ20" s="43">
        <f t="shared" ref="AQ20:AQ21" si="90">AR20+AS20+AT20+AU20+AV20</f>
        <v>51111017</v>
      </c>
      <c r="AR20" s="43">
        <f t="shared" ref="AR20:AR21" si="91">H20+U20</f>
        <v>37076755</v>
      </c>
      <c r="AS20" s="43">
        <f t="shared" ref="AS20:AS21" si="92">I20+Z20</f>
        <v>168000</v>
      </c>
      <c r="AT20" s="43">
        <f t="shared" ref="AT20:AT21" si="93">J20+AB20</f>
        <v>12588727</v>
      </c>
      <c r="AU20" s="43">
        <f t="shared" ref="AU20:AU21" si="94">K20+AC20</f>
        <v>741535</v>
      </c>
      <c r="AV20" s="43">
        <f t="shared" ref="AV20:AV21" si="95">L20+AG20</f>
        <v>536000</v>
      </c>
      <c r="AW20" s="32">
        <f t="shared" ref="AW20:AW21" si="96">AX20+AY20</f>
        <v>61.897399999999998</v>
      </c>
      <c r="AX20" s="32">
        <f t="shared" ref="AX20:AX21" si="97">N20+AN20</f>
        <v>49.55</v>
      </c>
      <c r="AY20" s="32">
        <f t="shared" ref="AY20:AY21" si="98">O20+AO20</f>
        <v>12.3474</v>
      </c>
    </row>
    <row r="21" spans="1:51" outlineLevel="2" x14ac:dyDescent="0.25">
      <c r="A21" s="2">
        <v>1405</v>
      </c>
      <c r="B21" s="18">
        <v>600010554</v>
      </c>
      <c r="C21" s="18" t="s">
        <v>105</v>
      </c>
      <c r="D21" s="2">
        <v>3121</v>
      </c>
      <c r="E21" s="2" t="s">
        <v>62</v>
      </c>
      <c r="F21" s="18" t="s">
        <v>218</v>
      </c>
      <c r="G21" s="43"/>
      <c r="H21" s="43"/>
      <c r="I21" s="43"/>
      <c r="J21" s="43"/>
      <c r="K21" s="43"/>
      <c r="L21" s="43"/>
      <c r="M21" s="18"/>
      <c r="N21" s="18"/>
      <c r="O21" s="18"/>
      <c r="P21" s="43">
        <f t="shared" si="80"/>
        <v>0</v>
      </c>
      <c r="Q21" s="43"/>
      <c r="R21" s="43"/>
      <c r="S21" s="43"/>
      <c r="T21" s="43"/>
      <c r="U21" s="43">
        <f t="shared" si="81"/>
        <v>0</v>
      </c>
      <c r="V21" s="43">
        <f>ROUND(OON!J21*80%,0)</f>
        <v>0</v>
      </c>
      <c r="W21" s="43">
        <f>ROUND((OON!K21+OON!L21+OON!M21+OON!P21+OON!Q21)*80%,0)</f>
        <v>0</v>
      </c>
      <c r="X21" s="43">
        <f>ROUND((OON!N21+OON!R21),0)</f>
        <v>0</v>
      </c>
      <c r="Y21" s="43"/>
      <c r="Z21" s="43">
        <f t="shared" si="82"/>
        <v>0</v>
      </c>
      <c r="AA21" s="43">
        <f t="shared" si="83"/>
        <v>0</v>
      </c>
      <c r="AB21" s="43">
        <f t="shared" si="84"/>
        <v>0</v>
      </c>
      <c r="AC21" s="43">
        <f t="shared" si="85"/>
        <v>0</v>
      </c>
      <c r="AD21" s="43"/>
      <c r="AE21" s="43"/>
      <c r="AF21" s="43"/>
      <c r="AG21" s="43">
        <f t="shared" si="86"/>
        <v>0</v>
      </c>
      <c r="AH21" s="32">
        <f>OON!W21</f>
        <v>0</v>
      </c>
      <c r="AI21" s="32">
        <f>OON!X21</f>
        <v>0</v>
      </c>
      <c r="AJ21" s="18"/>
      <c r="AK21" s="18"/>
      <c r="AL21" s="18"/>
      <c r="AM21" s="18"/>
      <c r="AN21" s="32">
        <f t="shared" si="87"/>
        <v>0</v>
      </c>
      <c r="AO21" s="32">
        <f t="shared" si="88"/>
        <v>0</v>
      </c>
      <c r="AP21" s="32">
        <f t="shared" si="89"/>
        <v>0</v>
      </c>
      <c r="AQ21" s="43">
        <f t="shared" si="90"/>
        <v>0</v>
      </c>
      <c r="AR21" s="43">
        <f t="shared" si="91"/>
        <v>0</v>
      </c>
      <c r="AS21" s="43">
        <f t="shared" si="92"/>
        <v>0</v>
      </c>
      <c r="AT21" s="43">
        <f t="shared" si="93"/>
        <v>0</v>
      </c>
      <c r="AU21" s="43">
        <f t="shared" si="94"/>
        <v>0</v>
      </c>
      <c r="AV21" s="43">
        <f t="shared" si="95"/>
        <v>0</v>
      </c>
      <c r="AW21" s="32">
        <f t="shared" si="96"/>
        <v>0</v>
      </c>
      <c r="AX21" s="32">
        <f t="shared" si="97"/>
        <v>0</v>
      </c>
      <c r="AY21" s="32">
        <f t="shared" si="98"/>
        <v>0</v>
      </c>
    </row>
    <row r="22" spans="1:51" outlineLevel="1" x14ac:dyDescent="0.25">
      <c r="A22" s="23"/>
      <c r="B22" s="24"/>
      <c r="C22" s="24" t="s">
        <v>164</v>
      </c>
      <c r="D22" s="23"/>
      <c r="E22" s="23"/>
      <c r="F22" s="24"/>
      <c r="G22" s="26">
        <f t="shared" ref="G22:AY22" si="99">SUBTOTAL(9,G20:G21)</f>
        <v>51114377</v>
      </c>
      <c r="H22" s="26">
        <f t="shared" si="99"/>
        <v>37244755</v>
      </c>
      <c r="I22" s="26">
        <f t="shared" si="99"/>
        <v>0</v>
      </c>
      <c r="J22" s="26">
        <f t="shared" si="99"/>
        <v>12588727</v>
      </c>
      <c r="K22" s="26">
        <f t="shared" si="99"/>
        <v>744895</v>
      </c>
      <c r="L22" s="26">
        <f t="shared" si="99"/>
        <v>536000</v>
      </c>
      <c r="M22" s="24">
        <f t="shared" si="99"/>
        <v>62.407399999999996</v>
      </c>
      <c r="N22" s="24">
        <f t="shared" si="99"/>
        <v>49.86</v>
      </c>
      <c r="O22" s="24">
        <f t="shared" si="99"/>
        <v>12.5474</v>
      </c>
      <c r="P22" s="26">
        <f t="shared" si="99"/>
        <v>-168000</v>
      </c>
      <c r="Q22" s="26">
        <f t="shared" si="99"/>
        <v>0</v>
      </c>
      <c r="R22" s="26">
        <f t="shared" si="99"/>
        <v>0</v>
      </c>
      <c r="S22" s="26">
        <f t="shared" si="99"/>
        <v>0</v>
      </c>
      <c r="T22" s="26">
        <f t="shared" si="99"/>
        <v>0</v>
      </c>
      <c r="U22" s="26">
        <f t="shared" si="99"/>
        <v>-168000</v>
      </c>
      <c r="V22" s="26">
        <f t="shared" si="99"/>
        <v>0</v>
      </c>
      <c r="W22" s="26">
        <f t="shared" si="99"/>
        <v>168000</v>
      </c>
      <c r="X22" s="26">
        <f t="shared" si="99"/>
        <v>0</v>
      </c>
      <c r="Y22" s="26">
        <f t="shared" si="99"/>
        <v>0</v>
      </c>
      <c r="Z22" s="26">
        <f t="shared" si="99"/>
        <v>168000</v>
      </c>
      <c r="AA22" s="26">
        <f t="shared" si="99"/>
        <v>0</v>
      </c>
      <c r="AB22" s="26">
        <f t="shared" si="99"/>
        <v>0</v>
      </c>
      <c r="AC22" s="26">
        <f t="shared" si="99"/>
        <v>-3360</v>
      </c>
      <c r="AD22" s="26">
        <f t="shared" si="99"/>
        <v>0</v>
      </c>
      <c r="AE22" s="26">
        <f t="shared" si="99"/>
        <v>0</v>
      </c>
      <c r="AF22" s="26">
        <f t="shared" si="99"/>
        <v>0</v>
      </c>
      <c r="AG22" s="26">
        <f t="shared" si="99"/>
        <v>0</v>
      </c>
      <c r="AH22" s="24">
        <f t="shared" si="99"/>
        <v>-0.31</v>
      </c>
      <c r="AI22" s="24">
        <f t="shared" si="99"/>
        <v>-0.2</v>
      </c>
      <c r="AJ22" s="24">
        <f t="shared" si="99"/>
        <v>0</v>
      </c>
      <c r="AK22" s="24">
        <f t="shared" si="99"/>
        <v>0</v>
      </c>
      <c r="AL22" s="24">
        <f t="shared" si="99"/>
        <v>0</v>
      </c>
      <c r="AM22" s="24">
        <f t="shared" si="99"/>
        <v>0</v>
      </c>
      <c r="AN22" s="24">
        <f t="shared" si="99"/>
        <v>-0.31</v>
      </c>
      <c r="AO22" s="24">
        <f t="shared" si="99"/>
        <v>-0.2</v>
      </c>
      <c r="AP22" s="24">
        <f t="shared" si="99"/>
        <v>-0.51</v>
      </c>
      <c r="AQ22" s="26">
        <f t="shared" si="99"/>
        <v>51111017</v>
      </c>
      <c r="AR22" s="26">
        <f t="shared" si="99"/>
        <v>37076755</v>
      </c>
      <c r="AS22" s="26">
        <f t="shared" si="99"/>
        <v>168000</v>
      </c>
      <c r="AT22" s="26">
        <f t="shared" si="99"/>
        <v>12588727</v>
      </c>
      <c r="AU22" s="26">
        <f t="shared" si="99"/>
        <v>741535</v>
      </c>
      <c r="AV22" s="26">
        <f t="shared" si="99"/>
        <v>536000</v>
      </c>
      <c r="AW22" s="51">
        <f t="shared" si="99"/>
        <v>61.897399999999998</v>
      </c>
      <c r="AX22" s="51">
        <f t="shared" si="99"/>
        <v>49.55</v>
      </c>
      <c r="AY22" s="51">
        <f t="shared" si="99"/>
        <v>12.3474</v>
      </c>
    </row>
    <row r="23" spans="1:51" outlineLevel="2" x14ac:dyDescent="0.25">
      <c r="A23" s="2">
        <v>1406</v>
      </c>
      <c r="B23" s="18">
        <v>600010511</v>
      </c>
      <c r="C23" s="18" t="s">
        <v>106</v>
      </c>
      <c r="D23" s="2">
        <v>3121</v>
      </c>
      <c r="E23" s="2" t="s">
        <v>60</v>
      </c>
      <c r="F23" s="18" t="s">
        <v>61</v>
      </c>
      <c r="G23" s="43">
        <v>18459463</v>
      </c>
      <c r="H23" s="43">
        <v>13451298</v>
      </c>
      <c r="I23" s="43"/>
      <c r="J23" s="43">
        <v>4546539</v>
      </c>
      <c r="K23" s="43">
        <v>269026</v>
      </c>
      <c r="L23" s="43">
        <v>192600</v>
      </c>
      <c r="M23" s="18">
        <v>23.819099999999999</v>
      </c>
      <c r="N23" s="18">
        <v>18.1904</v>
      </c>
      <c r="O23" s="18">
        <v>5.6287000000000003</v>
      </c>
      <c r="P23" s="43">
        <f t="shared" ref="P23:P24" si="100">W23*-1</f>
        <v>-160000</v>
      </c>
      <c r="Q23" s="43"/>
      <c r="R23" s="43"/>
      <c r="S23" s="43"/>
      <c r="T23" s="43"/>
      <c r="U23" s="43">
        <f t="shared" ref="U23:U24" si="101">P23+Q23+R23+S23+T23</f>
        <v>-160000</v>
      </c>
      <c r="V23" s="43">
        <f>ROUND(OON!J23*80%,0)</f>
        <v>0</v>
      </c>
      <c r="W23" s="43">
        <f>ROUND((OON!K23+OON!L23+OON!M23+OON!P23+OON!Q23)*80%,0)</f>
        <v>160000</v>
      </c>
      <c r="X23" s="43">
        <f>ROUND((OON!N23+OON!R23),0)</f>
        <v>0</v>
      </c>
      <c r="Y23" s="43"/>
      <c r="Z23" s="43">
        <f t="shared" ref="Z23:Z24" si="102">V23+W23+X23+Y23</f>
        <v>160000</v>
      </c>
      <c r="AA23" s="43">
        <f t="shared" ref="AA23:AA24" si="103">U23+Z23</f>
        <v>0</v>
      </c>
      <c r="AB23" s="43">
        <f t="shared" ref="AB23:AB24" si="104">ROUND((U23+V23+W23)*33.8%,0)</f>
        <v>0</v>
      </c>
      <c r="AC23" s="43">
        <f t="shared" ref="AC23:AC24" si="105">ROUND(U23*2%,0)</f>
        <v>-3200</v>
      </c>
      <c r="AD23" s="43"/>
      <c r="AE23" s="43"/>
      <c r="AF23" s="43"/>
      <c r="AG23" s="43">
        <f t="shared" ref="AG23:AG24" si="106">AD23+AE23+AF23</f>
        <v>0</v>
      </c>
      <c r="AH23" s="32">
        <f>OON!W23</f>
        <v>-0.03</v>
      </c>
      <c r="AI23" s="32">
        <f>OON!X23</f>
        <v>-0.74</v>
      </c>
      <c r="AJ23" s="18"/>
      <c r="AK23" s="18"/>
      <c r="AL23" s="18"/>
      <c r="AM23" s="18"/>
      <c r="AN23" s="32">
        <f t="shared" ref="AN23:AN24" si="107">AH23+AJ23+AK23+AL23</f>
        <v>-0.03</v>
      </c>
      <c r="AO23" s="32">
        <f t="shared" ref="AO23:AO24" si="108">AI23+AM23</f>
        <v>-0.74</v>
      </c>
      <c r="AP23" s="32">
        <f t="shared" ref="AP23:AP24" si="109">AN23+AO23</f>
        <v>-0.77</v>
      </c>
      <c r="AQ23" s="43">
        <f t="shared" ref="AQ23:AQ24" si="110">AR23+AS23+AT23+AU23+AV23</f>
        <v>18456263</v>
      </c>
      <c r="AR23" s="43">
        <f t="shared" ref="AR23:AR24" si="111">H23+U23</f>
        <v>13291298</v>
      </c>
      <c r="AS23" s="43">
        <f t="shared" ref="AS23:AS24" si="112">I23+Z23</f>
        <v>160000</v>
      </c>
      <c r="AT23" s="43">
        <f t="shared" ref="AT23:AT24" si="113">J23+AB23</f>
        <v>4546539</v>
      </c>
      <c r="AU23" s="43">
        <f t="shared" ref="AU23:AU24" si="114">K23+AC23</f>
        <v>265826</v>
      </c>
      <c r="AV23" s="43">
        <f t="shared" ref="AV23:AV24" si="115">L23+AG23</f>
        <v>192600</v>
      </c>
      <c r="AW23" s="32">
        <f t="shared" ref="AW23:AW24" si="116">AX23+AY23</f>
        <v>23.049099999999999</v>
      </c>
      <c r="AX23" s="32">
        <f t="shared" ref="AX23:AX24" si="117">N23+AN23</f>
        <v>18.160399999999999</v>
      </c>
      <c r="AY23" s="32">
        <f t="shared" ref="AY23:AY24" si="118">O23+AO23</f>
        <v>4.8887</v>
      </c>
    </row>
    <row r="24" spans="1:51" outlineLevel="2" x14ac:dyDescent="0.25">
      <c r="A24" s="2">
        <v>1406</v>
      </c>
      <c r="B24" s="18">
        <v>600010511</v>
      </c>
      <c r="C24" s="18" t="s">
        <v>106</v>
      </c>
      <c r="D24" s="2">
        <v>3121</v>
      </c>
      <c r="E24" s="2" t="s">
        <v>62</v>
      </c>
      <c r="F24" s="18" t="s">
        <v>218</v>
      </c>
      <c r="G24" s="43"/>
      <c r="H24" s="43"/>
      <c r="I24" s="43"/>
      <c r="J24" s="43"/>
      <c r="K24" s="43"/>
      <c r="L24" s="43"/>
      <c r="M24" s="18"/>
      <c r="N24" s="18"/>
      <c r="O24" s="18"/>
      <c r="P24" s="43">
        <f t="shared" si="100"/>
        <v>0</v>
      </c>
      <c r="Q24" s="43"/>
      <c r="R24" s="43"/>
      <c r="S24" s="43"/>
      <c r="T24" s="43"/>
      <c r="U24" s="43">
        <f t="shared" si="101"/>
        <v>0</v>
      </c>
      <c r="V24" s="43">
        <f>ROUND(OON!J24*80%,0)</f>
        <v>0</v>
      </c>
      <c r="W24" s="43">
        <f>ROUND((OON!K24+OON!L24+OON!M24+OON!P24+OON!Q24)*80%,0)</f>
        <v>0</v>
      </c>
      <c r="X24" s="43">
        <f>ROUND((OON!N24+OON!R24),0)</f>
        <v>0</v>
      </c>
      <c r="Y24" s="43"/>
      <c r="Z24" s="43">
        <f t="shared" si="102"/>
        <v>0</v>
      </c>
      <c r="AA24" s="43">
        <f t="shared" si="103"/>
        <v>0</v>
      </c>
      <c r="AB24" s="43">
        <f t="shared" si="104"/>
        <v>0</v>
      </c>
      <c r="AC24" s="43">
        <f t="shared" si="105"/>
        <v>0</v>
      </c>
      <c r="AD24" s="43"/>
      <c r="AE24" s="43"/>
      <c r="AF24" s="43"/>
      <c r="AG24" s="43">
        <f t="shared" si="106"/>
        <v>0</v>
      </c>
      <c r="AH24" s="32">
        <f>OON!W24</f>
        <v>0</v>
      </c>
      <c r="AI24" s="32">
        <f>OON!X24</f>
        <v>0</v>
      </c>
      <c r="AJ24" s="18"/>
      <c r="AK24" s="18"/>
      <c r="AL24" s="18"/>
      <c r="AM24" s="18"/>
      <c r="AN24" s="32">
        <f t="shared" si="107"/>
        <v>0</v>
      </c>
      <c r="AO24" s="32">
        <f t="shared" si="108"/>
        <v>0</v>
      </c>
      <c r="AP24" s="32">
        <f t="shared" si="109"/>
        <v>0</v>
      </c>
      <c r="AQ24" s="43">
        <f t="shared" si="110"/>
        <v>0</v>
      </c>
      <c r="AR24" s="43">
        <f t="shared" si="111"/>
        <v>0</v>
      </c>
      <c r="AS24" s="43">
        <f t="shared" si="112"/>
        <v>0</v>
      </c>
      <c r="AT24" s="43">
        <f t="shared" si="113"/>
        <v>0</v>
      </c>
      <c r="AU24" s="43">
        <f t="shared" si="114"/>
        <v>0</v>
      </c>
      <c r="AV24" s="43">
        <f t="shared" si="115"/>
        <v>0</v>
      </c>
      <c r="AW24" s="32">
        <f t="shared" si="116"/>
        <v>0</v>
      </c>
      <c r="AX24" s="32">
        <f t="shared" si="117"/>
        <v>0</v>
      </c>
      <c r="AY24" s="32">
        <f t="shared" si="118"/>
        <v>0</v>
      </c>
    </row>
    <row r="25" spans="1:51" outlineLevel="1" x14ac:dyDescent="0.25">
      <c r="A25" s="23"/>
      <c r="B25" s="24"/>
      <c r="C25" s="24" t="s">
        <v>165</v>
      </c>
      <c r="D25" s="23"/>
      <c r="E25" s="23"/>
      <c r="F25" s="24"/>
      <c r="G25" s="26">
        <f t="shared" ref="G25:AY25" si="119">SUBTOTAL(9,G23:G24)</f>
        <v>18459463</v>
      </c>
      <c r="H25" s="26">
        <f t="shared" si="119"/>
        <v>13451298</v>
      </c>
      <c r="I25" s="26">
        <f t="shared" si="119"/>
        <v>0</v>
      </c>
      <c r="J25" s="26">
        <f t="shared" si="119"/>
        <v>4546539</v>
      </c>
      <c r="K25" s="26">
        <f t="shared" si="119"/>
        <v>269026</v>
      </c>
      <c r="L25" s="26">
        <f t="shared" si="119"/>
        <v>192600</v>
      </c>
      <c r="M25" s="24">
        <f t="shared" si="119"/>
        <v>23.819099999999999</v>
      </c>
      <c r="N25" s="24">
        <f t="shared" si="119"/>
        <v>18.1904</v>
      </c>
      <c r="O25" s="24">
        <f t="shared" si="119"/>
        <v>5.6287000000000003</v>
      </c>
      <c r="P25" s="26">
        <f t="shared" si="119"/>
        <v>-160000</v>
      </c>
      <c r="Q25" s="26">
        <f t="shared" si="119"/>
        <v>0</v>
      </c>
      <c r="R25" s="26">
        <f t="shared" si="119"/>
        <v>0</v>
      </c>
      <c r="S25" s="26">
        <f t="shared" si="119"/>
        <v>0</v>
      </c>
      <c r="T25" s="26">
        <f t="shared" si="119"/>
        <v>0</v>
      </c>
      <c r="U25" s="26">
        <f t="shared" si="119"/>
        <v>-160000</v>
      </c>
      <c r="V25" s="26">
        <f t="shared" si="119"/>
        <v>0</v>
      </c>
      <c r="W25" s="26">
        <f t="shared" si="119"/>
        <v>160000</v>
      </c>
      <c r="X25" s="26">
        <f t="shared" si="119"/>
        <v>0</v>
      </c>
      <c r="Y25" s="26">
        <f t="shared" si="119"/>
        <v>0</v>
      </c>
      <c r="Z25" s="26">
        <f t="shared" si="119"/>
        <v>160000</v>
      </c>
      <c r="AA25" s="26">
        <f t="shared" si="119"/>
        <v>0</v>
      </c>
      <c r="AB25" s="26">
        <f t="shared" si="119"/>
        <v>0</v>
      </c>
      <c r="AC25" s="26">
        <f t="shared" si="119"/>
        <v>-3200</v>
      </c>
      <c r="AD25" s="26">
        <f t="shared" si="119"/>
        <v>0</v>
      </c>
      <c r="AE25" s="26">
        <f t="shared" si="119"/>
        <v>0</v>
      </c>
      <c r="AF25" s="26">
        <f t="shared" si="119"/>
        <v>0</v>
      </c>
      <c r="AG25" s="26">
        <f t="shared" si="119"/>
        <v>0</v>
      </c>
      <c r="AH25" s="24">
        <f t="shared" si="119"/>
        <v>-0.03</v>
      </c>
      <c r="AI25" s="24">
        <f t="shared" si="119"/>
        <v>-0.74</v>
      </c>
      <c r="AJ25" s="24">
        <f t="shared" si="119"/>
        <v>0</v>
      </c>
      <c r="AK25" s="24">
        <f t="shared" si="119"/>
        <v>0</v>
      </c>
      <c r="AL25" s="24">
        <f t="shared" si="119"/>
        <v>0</v>
      </c>
      <c r="AM25" s="24">
        <f t="shared" si="119"/>
        <v>0</v>
      </c>
      <c r="AN25" s="24">
        <f t="shared" si="119"/>
        <v>-0.03</v>
      </c>
      <c r="AO25" s="24">
        <f t="shared" si="119"/>
        <v>-0.74</v>
      </c>
      <c r="AP25" s="24">
        <f t="shared" si="119"/>
        <v>-0.77</v>
      </c>
      <c r="AQ25" s="26">
        <f t="shared" si="119"/>
        <v>18456263</v>
      </c>
      <c r="AR25" s="26">
        <f t="shared" si="119"/>
        <v>13291298</v>
      </c>
      <c r="AS25" s="26">
        <f t="shared" si="119"/>
        <v>160000</v>
      </c>
      <c r="AT25" s="26">
        <f t="shared" si="119"/>
        <v>4546539</v>
      </c>
      <c r="AU25" s="26">
        <f t="shared" si="119"/>
        <v>265826</v>
      </c>
      <c r="AV25" s="26">
        <f t="shared" si="119"/>
        <v>192600</v>
      </c>
      <c r="AW25" s="51">
        <f t="shared" si="119"/>
        <v>23.049099999999999</v>
      </c>
      <c r="AX25" s="51">
        <f t="shared" si="119"/>
        <v>18.160399999999999</v>
      </c>
      <c r="AY25" s="51">
        <f t="shared" si="119"/>
        <v>4.8887</v>
      </c>
    </row>
    <row r="26" spans="1:51" outlineLevel="2" x14ac:dyDescent="0.25">
      <c r="A26" s="2">
        <v>1407</v>
      </c>
      <c r="B26" s="18">
        <v>600012654</v>
      </c>
      <c r="C26" s="18" t="s">
        <v>107</v>
      </c>
      <c r="D26" s="2">
        <v>3121</v>
      </c>
      <c r="E26" s="2" t="s">
        <v>60</v>
      </c>
      <c r="F26" s="18" t="s">
        <v>61</v>
      </c>
      <c r="G26" s="43">
        <v>23742153</v>
      </c>
      <c r="H26" s="43">
        <v>17305488</v>
      </c>
      <c r="I26" s="43"/>
      <c r="J26" s="43">
        <v>5849255</v>
      </c>
      <c r="K26" s="43">
        <v>346110</v>
      </c>
      <c r="L26" s="43">
        <v>241300</v>
      </c>
      <c r="M26" s="18">
        <v>31.579000000000001</v>
      </c>
      <c r="N26" s="18">
        <v>25.190799999999999</v>
      </c>
      <c r="O26" s="18">
        <v>6.3881999999999994</v>
      </c>
      <c r="P26" s="43">
        <f t="shared" ref="P26:P28" si="120">W26*-1</f>
        <v>0</v>
      </c>
      <c r="Q26" s="43"/>
      <c r="R26" s="43"/>
      <c r="S26" s="43"/>
      <c r="T26" s="43"/>
      <c r="U26" s="43">
        <f t="shared" ref="U26:U28" si="121">P26+Q26+R26+S26+T26</f>
        <v>0</v>
      </c>
      <c r="V26" s="43">
        <f>ROUND(OON!J26*80%,0)</f>
        <v>0</v>
      </c>
      <c r="W26" s="43">
        <f>ROUND((OON!K26+OON!L26+OON!M26+OON!P26+OON!Q26)*80%,0)</f>
        <v>0</v>
      </c>
      <c r="X26" s="43">
        <f>ROUND((OON!N26+OON!R26),0)</f>
        <v>0</v>
      </c>
      <c r="Y26" s="43"/>
      <c r="Z26" s="43">
        <f t="shared" ref="Z26:Z28" si="122">V26+W26+X26+Y26</f>
        <v>0</v>
      </c>
      <c r="AA26" s="43">
        <f t="shared" ref="AA26:AA28" si="123">U26+Z26</f>
        <v>0</v>
      </c>
      <c r="AB26" s="43">
        <f t="shared" ref="AB26:AB28" si="124">ROUND((U26+V26+W26)*33.8%,0)</f>
        <v>0</v>
      </c>
      <c r="AC26" s="43">
        <f t="shared" ref="AC26:AC28" si="125">ROUND(U26*2%,0)</f>
        <v>0</v>
      </c>
      <c r="AD26" s="43"/>
      <c r="AE26" s="43"/>
      <c r="AF26" s="43"/>
      <c r="AG26" s="43">
        <f t="shared" ref="AG26:AG28" si="126">AD26+AE26+AF26</f>
        <v>0</v>
      </c>
      <c r="AH26" s="32">
        <f>OON!W26</f>
        <v>0</v>
      </c>
      <c r="AI26" s="32">
        <f>OON!X26</f>
        <v>0</v>
      </c>
      <c r="AJ26" s="18"/>
      <c r="AK26" s="18"/>
      <c r="AL26" s="18"/>
      <c r="AM26" s="18"/>
      <c r="AN26" s="32">
        <f t="shared" ref="AN26:AN28" si="127">AH26+AJ26+AK26+AL26</f>
        <v>0</v>
      </c>
      <c r="AO26" s="32">
        <f t="shared" ref="AO26:AO28" si="128">AI26+AM26</f>
        <v>0</v>
      </c>
      <c r="AP26" s="32">
        <f t="shared" ref="AP26:AP28" si="129">AN26+AO26</f>
        <v>0</v>
      </c>
      <c r="AQ26" s="43">
        <f t="shared" ref="AQ26:AQ28" si="130">AR26+AS26+AT26+AU26+AV26</f>
        <v>23742153</v>
      </c>
      <c r="AR26" s="43">
        <f t="shared" ref="AR26:AR28" si="131">H26+U26</f>
        <v>17305488</v>
      </c>
      <c r="AS26" s="43">
        <f t="shared" ref="AS26:AS28" si="132">I26+Z26</f>
        <v>0</v>
      </c>
      <c r="AT26" s="43">
        <f t="shared" ref="AT26:AT28" si="133">J26+AB26</f>
        <v>5849255</v>
      </c>
      <c r="AU26" s="43">
        <f t="shared" ref="AU26:AU28" si="134">K26+AC26</f>
        <v>346110</v>
      </c>
      <c r="AV26" s="43">
        <f t="shared" ref="AV26:AV28" si="135">L26+AG26</f>
        <v>241300</v>
      </c>
      <c r="AW26" s="32">
        <f t="shared" ref="AW26:AW28" si="136">AX26+AY26</f>
        <v>31.579000000000001</v>
      </c>
      <c r="AX26" s="32">
        <f t="shared" ref="AX26:AX28" si="137">N26+AN26</f>
        <v>25.190799999999999</v>
      </c>
      <c r="AY26" s="32">
        <f t="shared" ref="AY26:AY28" si="138">O26+AO26</f>
        <v>6.3881999999999994</v>
      </c>
    </row>
    <row r="27" spans="1:51" outlineLevel="2" x14ac:dyDescent="0.25">
      <c r="A27" s="2">
        <v>1407</v>
      </c>
      <c r="B27" s="18">
        <v>600012654</v>
      </c>
      <c r="C27" s="18" t="s">
        <v>107</v>
      </c>
      <c r="D27" s="2">
        <v>3121</v>
      </c>
      <c r="E27" s="2" t="s">
        <v>62</v>
      </c>
      <c r="F27" s="18" t="s">
        <v>218</v>
      </c>
      <c r="G27" s="43"/>
      <c r="H27" s="43"/>
      <c r="I27" s="43"/>
      <c r="J27" s="43"/>
      <c r="K27" s="43"/>
      <c r="L27" s="43"/>
      <c r="M27" s="18"/>
      <c r="N27" s="18"/>
      <c r="O27" s="18"/>
      <c r="P27" s="43">
        <f t="shared" si="120"/>
        <v>0</v>
      </c>
      <c r="Q27" s="43"/>
      <c r="R27" s="43"/>
      <c r="S27" s="43"/>
      <c r="T27" s="43"/>
      <c r="U27" s="43">
        <f t="shared" si="121"/>
        <v>0</v>
      </c>
      <c r="V27" s="43">
        <f>ROUND(OON!J27*80%,0)</f>
        <v>0</v>
      </c>
      <c r="W27" s="43">
        <f>ROUND((OON!K27+OON!L27+OON!M27+OON!P27+OON!Q27)*80%,0)</f>
        <v>0</v>
      </c>
      <c r="X27" s="43">
        <f>ROUND((OON!N27+OON!R27),0)</f>
        <v>0</v>
      </c>
      <c r="Y27" s="43"/>
      <c r="Z27" s="43">
        <f t="shared" si="122"/>
        <v>0</v>
      </c>
      <c r="AA27" s="43">
        <f t="shared" si="123"/>
        <v>0</v>
      </c>
      <c r="AB27" s="43">
        <f t="shared" si="124"/>
        <v>0</v>
      </c>
      <c r="AC27" s="43">
        <f t="shared" si="125"/>
        <v>0</v>
      </c>
      <c r="AD27" s="43"/>
      <c r="AE27" s="43"/>
      <c r="AF27" s="43"/>
      <c r="AG27" s="43">
        <f t="shared" si="126"/>
        <v>0</v>
      </c>
      <c r="AH27" s="32">
        <f>OON!W27</f>
        <v>0</v>
      </c>
      <c r="AI27" s="32">
        <f>OON!X27</f>
        <v>0</v>
      </c>
      <c r="AJ27" s="18"/>
      <c r="AK27" s="18"/>
      <c r="AL27" s="18"/>
      <c r="AM27" s="18"/>
      <c r="AN27" s="32">
        <f t="shared" si="127"/>
        <v>0</v>
      </c>
      <c r="AO27" s="32">
        <f t="shared" si="128"/>
        <v>0</v>
      </c>
      <c r="AP27" s="32">
        <f t="shared" si="129"/>
        <v>0</v>
      </c>
      <c r="AQ27" s="43">
        <f t="shared" si="130"/>
        <v>0</v>
      </c>
      <c r="AR27" s="43">
        <f t="shared" si="131"/>
        <v>0</v>
      </c>
      <c r="AS27" s="43">
        <f t="shared" si="132"/>
        <v>0</v>
      </c>
      <c r="AT27" s="43">
        <f t="shared" si="133"/>
        <v>0</v>
      </c>
      <c r="AU27" s="43">
        <f t="shared" si="134"/>
        <v>0</v>
      </c>
      <c r="AV27" s="43">
        <f t="shared" si="135"/>
        <v>0</v>
      </c>
      <c r="AW27" s="32">
        <f t="shared" si="136"/>
        <v>0</v>
      </c>
      <c r="AX27" s="32">
        <f t="shared" si="137"/>
        <v>0</v>
      </c>
      <c r="AY27" s="32">
        <f t="shared" si="138"/>
        <v>0</v>
      </c>
    </row>
    <row r="28" spans="1:51" outlineLevel="2" x14ac:dyDescent="0.25">
      <c r="A28" s="2">
        <v>1407</v>
      </c>
      <c r="B28" s="18">
        <v>600012654</v>
      </c>
      <c r="C28" s="18" t="s">
        <v>107</v>
      </c>
      <c r="D28" s="2">
        <v>3141</v>
      </c>
      <c r="E28" s="2" t="s">
        <v>63</v>
      </c>
      <c r="F28" s="18" t="s">
        <v>218</v>
      </c>
      <c r="G28" s="43">
        <v>3706863</v>
      </c>
      <c r="H28" s="43">
        <v>2705334</v>
      </c>
      <c r="I28" s="43"/>
      <c r="J28" s="43">
        <v>914402</v>
      </c>
      <c r="K28" s="43">
        <v>54107</v>
      </c>
      <c r="L28" s="43">
        <v>33020</v>
      </c>
      <c r="M28" s="18">
        <v>9.1999999999999993</v>
      </c>
      <c r="N28" s="18"/>
      <c r="O28" s="18">
        <v>9.1999999999999993</v>
      </c>
      <c r="P28" s="43">
        <f t="shared" si="120"/>
        <v>0</v>
      </c>
      <c r="Q28" s="43"/>
      <c r="R28" s="43"/>
      <c r="S28" s="43"/>
      <c r="T28" s="43"/>
      <c r="U28" s="43">
        <f t="shared" si="121"/>
        <v>0</v>
      </c>
      <c r="V28" s="43">
        <f>ROUND(OON!J28*80%,0)</f>
        <v>0</v>
      </c>
      <c r="W28" s="43">
        <f>ROUND((OON!K28+OON!L28+OON!M28+OON!P28+OON!Q28)*80%,0)</f>
        <v>0</v>
      </c>
      <c r="X28" s="43">
        <f>ROUND((OON!N28+OON!R28),0)</f>
        <v>0</v>
      </c>
      <c r="Y28" s="43"/>
      <c r="Z28" s="43">
        <f t="shared" si="122"/>
        <v>0</v>
      </c>
      <c r="AA28" s="43">
        <f t="shared" si="123"/>
        <v>0</v>
      </c>
      <c r="AB28" s="43">
        <f t="shared" si="124"/>
        <v>0</v>
      </c>
      <c r="AC28" s="43">
        <f t="shared" si="125"/>
        <v>0</v>
      </c>
      <c r="AD28" s="43"/>
      <c r="AE28" s="43"/>
      <c r="AF28" s="43"/>
      <c r="AG28" s="43">
        <f t="shared" si="126"/>
        <v>0</v>
      </c>
      <c r="AH28" s="32">
        <f>OON!W28</f>
        <v>0</v>
      </c>
      <c r="AI28" s="32">
        <f>OON!X28</f>
        <v>0</v>
      </c>
      <c r="AJ28" s="18"/>
      <c r="AK28" s="18"/>
      <c r="AL28" s="18"/>
      <c r="AM28" s="18"/>
      <c r="AN28" s="32">
        <f t="shared" si="127"/>
        <v>0</v>
      </c>
      <c r="AO28" s="32">
        <f t="shared" si="128"/>
        <v>0</v>
      </c>
      <c r="AP28" s="32">
        <f t="shared" si="129"/>
        <v>0</v>
      </c>
      <c r="AQ28" s="43">
        <f t="shared" si="130"/>
        <v>3706863</v>
      </c>
      <c r="AR28" s="43">
        <f t="shared" si="131"/>
        <v>2705334</v>
      </c>
      <c r="AS28" s="43">
        <f t="shared" si="132"/>
        <v>0</v>
      </c>
      <c r="AT28" s="43">
        <f t="shared" si="133"/>
        <v>914402</v>
      </c>
      <c r="AU28" s="43">
        <f t="shared" si="134"/>
        <v>54107</v>
      </c>
      <c r="AV28" s="43">
        <f t="shared" si="135"/>
        <v>33020</v>
      </c>
      <c r="AW28" s="32">
        <f t="shared" si="136"/>
        <v>9.1999999999999993</v>
      </c>
      <c r="AX28" s="32">
        <f t="shared" si="137"/>
        <v>0</v>
      </c>
      <c r="AY28" s="32">
        <f t="shared" si="138"/>
        <v>9.1999999999999993</v>
      </c>
    </row>
    <row r="29" spans="1:51" outlineLevel="1" x14ac:dyDescent="0.25">
      <c r="A29" s="23"/>
      <c r="B29" s="24"/>
      <c r="C29" s="24" t="s">
        <v>166</v>
      </c>
      <c r="D29" s="23"/>
      <c r="E29" s="23"/>
      <c r="F29" s="24"/>
      <c r="G29" s="26">
        <f t="shared" ref="G29:AY29" si="139">SUBTOTAL(9,G26:G28)</f>
        <v>27449016</v>
      </c>
      <c r="H29" s="26">
        <f t="shared" si="139"/>
        <v>20010822</v>
      </c>
      <c r="I29" s="26">
        <f t="shared" si="139"/>
        <v>0</v>
      </c>
      <c r="J29" s="26">
        <f t="shared" si="139"/>
        <v>6763657</v>
      </c>
      <c r="K29" s="26">
        <f t="shared" si="139"/>
        <v>400217</v>
      </c>
      <c r="L29" s="26">
        <f t="shared" si="139"/>
        <v>274320</v>
      </c>
      <c r="M29" s="24">
        <f t="shared" si="139"/>
        <v>40.778999999999996</v>
      </c>
      <c r="N29" s="24">
        <f t="shared" si="139"/>
        <v>25.190799999999999</v>
      </c>
      <c r="O29" s="24">
        <f t="shared" si="139"/>
        <v>15.588199999999999</v>
      </c>
      <c r="P29" s="26">
        <f t="shared" si="139"/>
        <v>0</v>
      </c>
      <c r="Q29" s="26">
        <f t="shared" si="139"/>
        <v>0</v>
      </c>
      <c r="R29" s="26">
        <f t="shared" si="139"/>
        <v>0</v>
      </c>
      <c r="S29" s="26">
        <f t="shared" si="139"/>
        <v>0</v>
      </c>
      <c r="T29" s="26">
        <f t="shared" si="139"/>
        <v>0</v>
      </c>
      <c r="U29" s="26">
        <f t="shared" si="139"/>
        <v>0</v>
      </c>
      <c r="V29" s="26">
        <f t="shared" si="139"/>
        <v>0</v>
      </c>
      <c r="W29" s="26">
        <f t="shared" si="139"/>
        <v>0</v>
      </c>
      <c r="X29" s="26">
        <f t="shared" si="139"/>
        <v>0</v>
      </c>
      <c r="Y29" s="26">
        <f t="shared" si="139"/>
        <v>0</v>
      </c>
      <c r="Z29" s="26">
        <f t="shared" si="139"/>
        <v>0</v>
      </c>
      <c r="AA29" s="26">
        <f t="shared" si="139"/>
        <v>0</v>
      </c>
      <c r="AB29" s="26">
        <f t="shared" si="139"/>
        <v>0</v>
      </c>
      <c r="AC29" s="26">
        <f t="shared" si="139"/>
        <v>0</v>
      </c>
      <c r="AD29" s="26">
        <f t="shared" si="139"/>
        <v>0</v>
      </c>
      <c r="AE29" s="26">
        <f t="shared" si="139"/>
        <v>0</v>
      </c>
      <c r="AF29" s="26">
        <f t="shared" si="139"/>
        <v>0</v>
      </c>
      <c r="AG29" s="26">
        <f t="shared" si="139"/>
        <v>0</v>
      </c>
      <c r="AH29" s="24">
        <f t="shared" si="139"/>
        <v>0</v>
      </c>
      <c r="AI29" s="24">
        <f t="shared" si="139"/>
        <v>0</v>
      </c>
      <c r="AJ29" s="24">
        <f t="shared" si="139"/>
        <v>0</v>
      </c>
      <c r="AK29" s="24">
        <f t="shared" si="139"/>
        <v>0</v>
      </c>
      <c r="AL29" s="24">
        <f t="shared" si="139"/>
        <v>0</v>
      </c>
      <c r="AM29" s="24">
        <f t="shared" si="139"/>
        <v>0</v>
      </c>
      <c r="AN29" s="24">
        <f t="shared" si="139"/>
        <v>0</v>
      </c>
      <c r="AO29" s="24">
        <f t="shared" si="139"/>
        <v>0</v>
      </c>
      <c r="AP29" s="24">
        <f t="shared" si="139"/>
        <v>0</v>
      </c>
      <c r="AQ29" s="26">
        <f t="shared" si="139"/>
        <v>27449016</v>
      </c>
      <c r="AR29" s="26">
        <f t="shared" si="139"/>
        <v>20010822</v>
      </c>
      <c r="AS29" s="26">
        <f t="shared" si="139"/>
        <v>0</v>
      </c>
      <c r="AT29" s="26">
        <f t="shared" si="139"/>
        <v>6763657</v>
      </c>
      <c r="AU29" s="26">
        <f t="shared" si="139"/>
        <v>400217</v>
      </c>
      <c r="AV29" s="26">
        <f t="shared" si="139"/>
        <v>274320</v>
      </c>
      <c r="AW29" s="51">
        <f t="shared" si="139"/>
        <v>40.778999999999996</v>
      </c>
      <c r="AX29" s="51">
        <f t="shared" si="139"/>
        <v>25.190799999999999</v>
      </c>
      <c r="AY29" s="51">
        <f t="shared" si="139"/>
        <v>15.588199999999999</v>
      </c>
    </row>
    <row r="30" spans="1:51" outlineLevel="2" x14ac:dyDescent="0.25">
      <c r="A30" s="2">
        <v>1408</v>
      </c>
      <c r="B30" s="18">
        <v>600012638</v>
      </c>
      <c r="C30" s="18" t="s">
        <v>108</v>
      </c>
      <c r="D30" s="2">
        <v>3121</v>
      </c>
      <c r="E30" s="2" t="s">
        <v>60</v>
      </c>
      <c r="F30" s="18" t="s">
        <v>61</v>
      </c>
      <c r="G30" s="43">
        <v>29255566</v>
      </c>
      <c r="H30" s="43">
        <v>21325969</v>
      </c>
      <c r="I30" s="43"/>
      <c r="J30" s="43">
        <v>7208178</v>
      </c>
      <c r="K30" s="43">
        <v>426519</v>
      </c>
      <c r="L30" s="43">
        <v>294900</v>
      </c>
      <c r="M30" s="18">
        <v>37.0306</v>
      </c>
      <c r="N30" s="18">
        <v>29.259499999999999</v>
      </c>
      <c r="O30" s="18">
        <v>7.7710999999999997</v>
      </c>
      <c r="P30" s="43">
        <f t="shared" ref="P30:P32" si="140">W30*-1</f>
        <v>-56000</v>
      </c>
      <c r="Q30" s="43"/>
      <c r="R30" s="43"/>
      <c r="S30" s="43"/>
      <c r="T30" s="43"/>
      <c r="U30" s="43">
        <f t="shared" ref="U30:U32" si="141">P30+Q30+R30+S30+T30</f>
        <v>-56000</v>
      </c>
      <c r="V30" s="43">
        <f>ROUND(OON!J30*80%,0)</f>
        <v>0</v>
      </c>
      <c r="W30" s="43">
        <f>ROUND((OON!K30+OON!L30+OON!M30+OON!P30+OON!Q30)*80%,0)</f>
        <v>56000</v>
      </c>
      <c r="X30" s="43">
        <f>ROUND((OON!N30+OON!R30),0)</f>
        <v>0</v>
      </c>
      <c r="Y30" s="43"/>
      <c r="Z30" s="43">
        <f t="shared" ref="Z30:Z32" si="142">V30+W30+X30+Y30</f>
        <v>56000</v>
      </c>
      <c r="AA30" s="43">
        <f t="shared" ref="AA30:AA32" si="143">U30+Z30</f>
        <v>0</v>
      </c>
      <c r="AB30" s="43">
        <f t="shared" ref="AB30:AB32" si="144">ROUND((U30+V30+W30)*33.8%,0)</f>
        <v>0</v>
      </c>
      <c r="AC30" s="43">
        <f t="shared" ref="AC30:AC32" si="145">ROUND(U30*2%,0)</f>
        <v>-1120</v>
      </c>
      <c r="AD30" s="43"/>
      <c r="AE30" s="43"/>
      <c r="AF30" s="43"/>
      <c r="AG30" s="43">
        <f t="shared" ref="AG30:AG32" si="146">AD30+AE30+AF30</f>
        <v>0</v>
      </c>
      <c r="AH30" s="32">
        <f>OON!W30</f>
        <v>0</v>
      </c>
      <c r="AI30" s="32">
        <f>OON!X30</f>
        <v>0</v>
      </c>
      <c r="AJ30" s="18"/>
      <c r="AK30" s="18"/>
      <c r="AL30" s="18"/>
      <c r="AM30" s="18"/>
      <c r="AN30" s="32">
        <f t="shared" ref="AN30:AN32" si="147">AH30+AJ30+AK30+AL30</f>
        <v>0</v>
      </c>
      <c r="AO30" s="32">
        <f t="shared" ref="AO30:AO32" si="148">AI30+AM30</f>
        <v>0</v>
      </c>
      <c r="AP30" s="32">
        <f t="shared" ref="AP30:AP32" si="149">AN30+AO30</f>
        <v>0</v>
      </c>
      <c r="AQ30" s="43">
        <f t="shared" ref="AQ30:AQ32" si="150">AR30+AS30+AT30+AU30+AV30</f>
        <v>29254446</v>
      </c>
      <c r="AR30" s="43">
        <f t="shared" ref="AR30:AR32" si="151">H30+U30</f>
        <v>21269969</v>
      </c>
      <c r="AS30" s="43">
        <f t="shared" ref="AS30:AS32" si="152">I30+Z30</f>
        <v>56000</v>
      </c>
      <c r="AT30" s="43">
        <f t="shared" ref="AT30:AT32" si="153">J30+AB30</f>
        <v>7208178</v>
      </c>
      <c r="AU30" s="43">
        <f t="shared" ref="AU30:AU32" si="154">K30+AC30</f>
        <v>425399</v>
      </c>
      <c r="AV30" s="43">
        <f t="shared" ref="AV30:AV32" si="155">L30+AG30</f>
        <v>294900</v>
      </c>
      <c r="AW30" s="32">
        <f t="shared" ref="AW30:AW32" si="156">AX30+AY30</f>
        <v>37.0306</v>
      </c>
      <c r="AX30" s="32">
        <f t="shared" ref="AX30:AX32" si="157">N30+AN30</f>
        <v>29.259499999999999</v>
      </c>
      <c r="AY30" s="32">
        <f t="shared" ref="AY30:AY32" si="158">O30+AO30</f>
        <v>7.7710999999999997</v>
      </c>
    </row>
    <row r="31" spans="1:51" outlineLevel="2" x14ac:dyDescent="0.25">
      <c r="A31" s="2">
        <v>1408</v>
      </c>
      <c r="B31" s="18">
        <v>600012638</v>
      </c>
      <c r="C31" s="18" t="s">
        <v>108</v>
      </c>
      <c r="D31" s="2">
        <v>3121</v>
      </c>
      <c r="E31" s="2" t="s">
        <v>62</v>
      </c>
      <c r="F31" s="18" t="s">
        <v>218</v>
      </c>
      <c r="G31" s="43"/>
      <c r="H31" s="43"/>
      <c r="I31" s="43"/>
      <c r="J31" s="43"/>
      <c r="K31" s="43"/>
      <c r="L31" s="43"/>
      <c r="M31" s="18"/>
      <c r="N31" s="18"/>
      <c r="O31" s="18"/>
      <c r="P31" s="43">
        <f t="shared" si="140"/>
        <v>0</v>
      </c>
      <c r="Q31" s="43"/>
      <c r="R31" s="43"/>
      <c r="S31" s="43"/>
      <c r="T31" s="43"/>
      <c r="U31" s="43">
        <f t="shared" si="141"/>
        <v>0</v>
      </c>
      <c r="V31" s="43">
        <f>ROUND(OON!J31*80%,0)</f>
        <v>0</v>
      </c>
      <c r="W31" s="43">
        <f>ROUND((OON!K31+OON!L31+OON!M31+OON!P31+OON!Q31)*80%,0)</f>
        <v>0</v>
      </c>
      <c r="X31" s="43">
        <f>ROUND((OON!N31+OON!R31),0)</f>
        <v>0</v>
      </c>
      <c r="Y31" s="43"/>
      <c r="Z31" s="43">
        <f t="shared" si="142"/>
        <v>0</v>
      </c>
      <c r="AA31" s="43">
        <f t="shared" si="143"/>
        <v>0</v>
      </c>
      <c r="AB31" s="43">
        <f t="shared" si="144"/>
        <v>0</v>
      </c>
      <c r="AC31" s="43">
        <f t="shared" si="145"/>
        <v>0</v>
      </c>
      <c r="AD31" s="43"/>
      <c r="AE31" s="43"/>
      <c r="AF31" s="43"/>
      <c r="AG31" s="43">
        <f t="shared" si="146"/>
        <v>0</v>
      </c>
      <c r="AH31" s="32">
        <f>OON!W31</f>
        <v>0</v>
      </c>
      <c r="AI31" s="32">
        <f>OON!X31</f>
        <v>0</v>
      </c>
      <c r="AJ31" s="18"/>
      <c r="AK31" s="18"/>
      <c r="AL31" s="18"/>
      <c r="AM31" s="18"/>
      <c r="AN31" s="32">
        <f t="shared" si="147"/>
        <v>0</v>
      </c>
      <c r="AO31" s="32">
        <f t="shared" si="148"/>
        <v>0</v>
      </c>
      <c r="AP31" s="32">
        <f t="shared" si="149"/>
        <v>0</v>
      </c>
      <c r="AQ31" s="43">
        <f t="shared" si="150"/>
        <v>0</v>
      </c>
      <c r="AR31" s="43">
        <f t="shared" si="151"/>
        <v>0</v>
      </c>
      <c r="AS31" s="43">
        <f t="shared" si="152"/>
        <v>0</v>
      </c>
      <c r="AT31" s="43">
        <f t="shared" si="153"/>
        <v>0</v>
      </c>
      <c r="AU31" s="43">
        <f t="shared" si="154"/>
        <v>0</v>
      </c>
      <c r="AV31" s="43">
        <f t="shared" si="155"/>
        <v>0</v>
      </c>
      <c r="AW31" s="32">
        <f t="shared" si="156"/>
        <v>0</v>
      </c>
      <c r="AX31" s="32">
        <f t="shared" si="157"/>
        <v>0</v>
      </c>
      <c r="AY31" s="32">
        <f t="shared" si="158"/>
        <v>0</v>
      </c>
    </row>
    <row r="32" spans="1:51" outlineLevel="2" x14ac:dyDescent="0.25">
      <c r="A32" s="2">
        <v>1408</v>
      </c>
      <c r="B32" s="18">
        <v>600012638</v>
      </c>
      <c r="C32" s="18" t="s">
        <v>108</v>
      </c>
      <c r="D32" s="2">
        <v>3141</v>
      </c>
      <c r="E32" s="2" t="s">
        <v>63</v>
      </c>
      <c r="F32" s="18" t="s">
        <v>218</v>
      </c>
      <c r="G32" s="43">
        <v>2070426</v>
      </c>
      <c r="H32" s="43">
        <v>1510691</v>
      </c>
      <c r="I32" s="43"/>
      <c r="J32" s="43">
        <v>510613</v>
      </c>
      <c r="K32" s="43">
        <v>30214</v>
      </c>
      <c r="L32" s="43">
        <v>18908</v>
      </c>
      <c r="M32" s="18">
        <v>5.14</v>
      </c>
      <c r="N32" s="18"/>
      <c r="O32" s="18">
        <v>5.14</v>
      </c>
      <c r="P32" s="43">
        <f t="shared" si="140"/>
        <v>0</v>
      </c>
      <c r="Q32" s="43"/>
      <c r="R32" s="43"/>
      <c r="S32" s="43"/>
      <c r="T32" s="43"/>
      <c r="U32" s="43">
        <f t="shared" si="141"/>
        <v>0</v>
      </c>
      <c r="V32" s="43">
        <f>ROUND(OON!J32*80%,0)</f>
        <v>0</v>
      </c>
      <c r="W32" s="43">
        <f>ROUND((OON!K32+OON!L32+OON!M32+OON!P32+OON!Q32)*80%,0)</f>
        <v>0</v>
      </c>
      <c r="X32" s="43">
        <f>ROUND((OON!N32+OON!R32),0)</f>
        <v>0</v>
      </c>
      <c r="Y32" s="43"/>
      <c r="Z32" s="43">
        <f t="shared" si="142"/>
        <v>0</v>
      </c>
      <c r="AA32" s="43">
        <f t="shared" si="143"/>
        <v>0</v>
      </c>
      <c r="AB32" s="43">
        <f t="shared" si="144"/>
        <v>0</v>
      </c>
      <c r="AC32" s="43">
        <f t="shared" si="145"/>
        <v>0</v>
      </c>
      <c r="AD32" s="43"/>
      <c r="AE32" s="43"/>
      <c r="AF32" s="43"/>
      <c r="AG32" s="43">
        <f t="shared" si="146"/>
        <v>0</v>
      </c>
      <c r="AH32" s="32">
        <f>OON!W32</f>
        <v>0</v>
      </c>
      <c r="AI32" s="32">
        <f>OON!X32</f>
        <v>0</v>
      </c>
      <c r="AJ32" s="18"/>
      <c r="AK32" s="18"/>
      <c r="AL32" s="18"/>
      <c r="AM32" s="18"/>
      <c r="AN32" s="32">
        <f t="shared" si="147"/>
        <v>0</v>
      </c>
      <c r="AO32" s="32">
        <f t="shared" si="148"/>
        <v>0</v>
      </c>
      <c r="AP32" s="32">
        <f t="shared" si="149"/>
        <v>0</v>
      </c>
      <c r="AQ32" s="43">
        <f t="shared" si="150"/>
        <v>2070426</v>
      </c>
      <c r="AR32" s="43">
        <f t="shared" si="151"/>
        <v>1510691</v>
      </c>
      <c r="AS32" s="43">
        <f t="shared" si="152"/>
        <v>0</v>
      </c>
      <c r="AT32" s="43">
        <f t="shared" si="153"/>
        <v>510613</v>
      </c>
      <c r="AU32" s="43">
        <f t="shared" si="154"/>
        <v>30214</v>
      </c>
      <c r="AV32" s="43">
        <f t="shared" si="155"/>
        <v>18908</v>
      </c>
      <c r="AW32" s="32">
        <f t="shared" si="156"/>
        <v>5.14</v>
      </c>
      <c r="AX32" s="32">
        <f t="shared" si="157"/>
        <v>0</v>
      </c>
      <c r="AY32" s="32">
        <f t="shared" si="158"/>
        <v>5.14</v>
      </c>
    </row>
    <row r="33" spans="1:51" outlineLevel="1" x14ac:dyDescent="0.25">
      <c r="A33" s="23"/>
      <c r="B33" s="24"/>
      <c r="C33" s="24" t="s">
        <v>167</v>
      </c>
      <c r="D33" s="23"/>
      <c r="E33" s="23"/>
      <c r="F33" s="24"/>
      <c r="G33" s="26">
        <f t="shared" ref="G33:AY33" si="159">SUBTOTAL(9,G30:G32)</f>
        <v>31325992</v>
      </c>
      <c r="H33" s="26">
        <f t="shared" si="159"/>
        <v>22836660</v>
      </c>
      <c r="I33" s="26">
        <f t="shared" si="159"/>
        <v>0</v>
      </c>
      <c r="J33" s="26">
        <f t="shared" si="159"/>
        <v>7718791</v>
      </c>
      <c r="K33" s="26">
        <f t="shared" si="159"/>
        <v>456733</v>
      </c>
      <c r="L33" s="26">
        <f t="shared" si="159"/>
        <v>313808</v>
      </c>
      <c r="M33" s="24">
        <f t="shared" si="159"/>
        <v>42.1706</v>
      </c>
      <c r="N33" s="24">
        <f t="shared" si="159"/>
        <v>29.259499999999999</v>
      </c>
      <c r="O33" s="24">
        <f t="shared" si="159"/>
        <v>12.911099999999999</v>
      </c>
      <c r="P33" s="26">
        <f t="shared" si="159"/>
        <v>-56000</v>
      </c>
      <c r="Q33" s="26">
        <f t="shared" si="159"/>
        <v>0</v>
      </c>
      <c r="R33" s="26">
        <f t="shared" si="159"/>
        <v>0</v>
      </c>
      <c r="S33" s="26">
        <f t="shared" si="159"/>
        <v>0</v>
      </c>
      <c r="T33" s="26">
        <f t="shared" si="159"/>
        <v>0</v>
      </c>
      <c r="U33" s="26">
        <f t="shared" si="159"/>
        <v>-56000</v>
      </c>
      <c r="V33" s="26">
        <f t="shared" si="159"/>
        <v>0</v>
      </c>
      <c r="W33" s="26">
        <f t="shared" si="159"/>
        <v>56000</v>
      </c>
      <c r="X33" s="26">
        <f t="shared" si="159"/>
        <v>0</v>
      </c>
      <c r="Y33" s="26">
        <f t="shared" si="159"/>
        <v>0</v>
      </c>
      <c r="Z33" s="26">
        <f t="shared" si="159"/>
        <v>56000</v>
      </c>
      <c r="AA33" s="26">
        <f t="shared" si="159"/>
        <v>0</v>
      </c>
      <c r="AB33" s="26">
        <f t="shared" si="159"/>
        <v>0</v>
      </c>
      <c r="AC33" s="26">
        <f t="shared" si="159"/>
        <v>-1120</v>
      </c>
      <c r="AD33" s="26">
        <f t="shared" si="159"/>
        <v>0</v>
      </c>
      <c r="AE33" s="26">
        <f t="shared" si="159"/>
        <v>0</v>
      </c>
      <c r="AF33" s="26">
        <f t="shared" si="159"/>
        <v>0</v>
      </c>
      <c r="AG33" s="26">
        <f t="shared" si="159"/>
        <v>0</v>
      </c>
      <c r="AH33" s="24">
        <f t="shared" si="159"/>
        <v>0</v>
      </c>
      <c r="AI33" s="24">
        <f t="shared" si="159"/>
        <v>0</v>
      </c>
      <c r="AJ33" s="24">
        <f t="shared" si="159"/>
        <v>0</v>
      </c>
      <c r="AK33" s="24">
        <f t="shared" si="159"/>
        <v>0</v>
      </c>
      <c r="AL33" s="24">
        <f t="shared" si="159"/>
        <v>0</v>
      </c>
      <c r="AM33" s="24">
        <f t="shared" si="159"/>
        <v>0</v>
      </c>
      <c r="AN33" s="24">
        <f t="shared" si="159"/>
        <v>0</v>
      </c>
      <c r="AO33" s="24">
        <f t="shared" si="159"/>
        <v>0</v>
      </c>
      <c r="AP33" s="24">
        <f t="shared" si="159"/>
        <v>0</v>
      </c>
      <c r="AQ33" s="26">
        <f t="shared" si="159"/>
        <v>31324872</v>
      </c>
      <c r="AR33" s="26">
        <f t="shared" si="159"/>
        <v>22780660</v>
      </c>
      <c r="AS33" s="26">
        <f t="shared" si="159"/>
        <v>56000</v>
      </c>
      <c r="AT33" s="26">
        <f t="shared" si="159"/>
        <v>7718791</v>
      </c>
      <c r="AU33" s="26">
        <f t="shared" si="159"/>
        <v>455613</v>
      </c>
      <c r="AV33" s="26">
        <f t="shared" si="159"/>
        <v>313808</v>
      </c>
      <c r="AW33" s="51">
        <f t="shared" si="159"/>
        <v>42.1706</v>
      </c>
      <c r="AX33" s="51">
        <f t="shared" si="159"/>
        <v>29.259499999999999</v>
      </c>
      <c r="AY33" s="51">
        <f t="shared" si="159"/>
        <v>12.911099999999999</v>
      </c>
    </row>
    <row r="34" spans="1:51" outlineLevel="2" x14ac:dyDescent="0.25">
      <c r="A34" s="2">
        <v>1409</v>
      </c>
      <c r="B34" s="18">
        <v>600171744</v>
      </c>
      <c r="C34" s="18" t="s">
        <v>109</v>
      </c>
      <c r="D34" s="2">
        <v>3121</v>
      </c>
      <c r="E34" s="2" t="s">
        <v>60</v>
      </c>
      <c r="F34" s="18" t="s">
        <v>61</v>
      </c>
      <c r="G34" s="43">
        <v>46464535</v>
      </c>
      <c r="H34" s="43">
        <v>33938538</v>
      </c>
      <c r="I34" s="43"/>
      <c r="J34" s="43">
        <v>11471226</v>
      </c>
      <c r="K34" s="43">
        <v>678771</v>
      </c>
      <c r="L34" s="43">
        <v>376000</v>
      </c>
      <c r="M34" s="18">
        <v>57.641199999999998</v>
      </c>
      <c r="N34" s="18">
        <v>47.895299999999999</v>
      </c>
      <c r="O34" s="18">
        <v>9.7459000000000007</v>
      </c>
      <c r="P34" s="43">
        <f t="shared" ref="P34:P35" si="160">W34*-1</f>
        <v>-144000</v>
      </c>
      <c r="Q34" s="43"/>
      <c r="R34" s="43"/>
      <c r="S34" s="43"/>
      <c r="T34" s="43"/>
      <c r="U34" s="43">
        <f t="shared" ref="U34:U35" si="161">P34+Q34+R34+S34+T34</f>
        <v>-144000</v>
      </c>
      <c r="V34" s="43">
        <f>ROUND(OON!J34*80%,0)</f>
        <v>232320</v>
      </c>
      <c r="W34" s="43">
        <f>ROUND((OON!K34+OON!L34+OON!M34+OON!P34+OON!Q34)*80%,0)</f>
        <v>144000</v>
      </c>
      <c r="X34" s="43">
        <f>ROUND((OON!N34+OON!R34),0)</f>
        <v>0</v>
      </c>
      <c r="Y34" s="43"/>
      <c r="Z34" s="43">
        <f t="shared" ref="Z34:Z35" si="162">V34+W34+X34+Y34</f>
        <v>376320</v>
      </c>
      <c r="AA34" s="43">
        <f t="shared" ref="AA34:AA35" si="163">U34+Z34</f>
        <v>232320</v>
      </c>
      <c r="AB34" s="43">
        <f t="shared" ref="AB34:AB35" si="164">ROUND((U34+V34+W34)*33.8%,0)</f>
        <v>78524</v>
      </c>
      <c r="AC34" s="43">
        <f t="shared" ref="AC34:AC35" si="165">ROUND(U34*2%,0)</f>
        <v>-2880</v>
      </c>
      <c r="AD34" s="43"/>
      <c r="AE34" s="43"/>
      <c r="AF34" s="43"/>
      <c r="AG34" s="43">
        <f t="shared" ref="AG34:AG35" si="166">AD34+AE34+AF34</f>
        <v>0</v>
      </c>
      <c r="AH34" s="32">
        <f>OON!W34</f>
        <v>-0.03</v>
      </c>
      <c r="AI34" s="32">
        <f>OON!X34</f>
        <v>-0.66</v>
      </c>
      <c r="AJ34" s="18"/>
      <c r="AK34" s="18"/>
      <c r="AL34" s="18"/>
      <c r="AM34" s="18"/>
      <c r="AN34" s="32">
        <f t="shared" ref="AN34:AN35" si="167">AH34+AJ34+AK34+AL34</f>
        <v>-0.03</v>
      </c>
      <c r="AO34" s="32">
        <f t="shared" ref="AO34:AO35" si="168">AI34+AM34</f>
        <v>-0.66</v>
      </c>
      <c r="AP34" s="32">
        <f t="shared" ref="AP34:AP35" si="169">AN34+AO34</f>
        <v>-0.69000000000000006</v>
      </c>
      <c r="AQ34" s="43">
        <f t="shared" ref="AQ34:AQ35" si="170">AR34+AS34+AT34+AU34+AV34</f>
        <v>46772499</v>
      </c>
      <c r="AR34" s="43">
        <f t="shared" ref="AR34:AR35" si="171">H34+U34</f>
        <v>33794538</v>
      </c>
      <c r="AS34" s="43">
        <f t="shared" ref="AS34:AS35" si="172">I34+Z34</f>
        <v>376320</v>
      </c>
      <c r="AT34" s="43">
        <f t="shared" ref="AT34:AT35" si="173">J34+AB34</f>
        <v>11549750</v>
      </c>
      <c r="AU34" s="43">
        <f t="shared" ref="AU34:AU35" si="174">K34+AC34</f>
        <v>675891</v>
      </c>
      <c r="AV34" s="43">
        <f t="shared" ref="AV34:AV35" si="175">L34+AG34</f>
        <v>376000</v>
      </c>
      <c r="AW34" s="32">
        <f t="shared" ref="AW34:AW35" si="176">AX34+AY34</f>
        <v>56.9512</v>
      </c>
      <c r="AX34" s="32">
        <f t="shared" ref="AX34:AX35" si="177">N34+AN34</f>
        <v>47.865299999999998</v>
      </c>
      <c r="AY34" s="32">
        <f t="shared" ref="AY34:AY35" si="178">O34+AO34</f>
        <v>9.0859000000000005</v>
      </c>
    </row>
    <row r="35" spans="1:51" outlineLevel="2" x14ac:dyDescent="0.25">
      <c r="A35" s="2">
        <v>1409</v>
      </c>
      <c r="B35" s="18">
        <v>600171744</v>
      </c>
      <c r="C35" s="18" t="s">
        <v>109</v>
      </c>
      <c r="D35" s="2">
        <v>3121</v>
      </c>
      <c r="E35" s="2" t="s">
        <v>62</v>
      </c>
      <c r="F35" s="18" t="s">
        <v>218</v>
      </c>
      <c r="G35" s="43"/>
      <c r="H35" s="43"/>
      <c r="I35" s="43"/>
      <c r="J35" s="43"/>
      <c r="K35" s="43"/>
      <c r="L35" s="43"/>
      <c r="M35" s="18"/>
      <c r="N35" s="18"/>
      <c r="O35" s="18"/>
      <c r="P35" s="43">
        <f t="shared" si="160"/>
        <v>0</v>
      </c>
      <c r="Q35" s="43"/>
      <c r="R35" s="43">
        <v>575796</v>
      </c>
      <c r="S35" s="43"/>
      <c r="T35" s="43"/>
      <c r="U35" s="43">
        <f t="shared" si="161"/>
        <v>575796</v>
      </c>
      <c r="V35" s="43">
        <f>ROUND(OON!J35*80%,0)</f>
        <v>0</v>
      </c>
      <c r="W35" s="43">
        <f>ROUND((OON!K35+OON!L35+OON!M35+OON!P35+OON!Q35)*80%,0)</f>
        <v>0</v>
      </c>
      <c r="X35" s="43">
        <f>ROUND((OON!N35+OON!R35),0)</f>
        <v>0</v>
      </c>
      <c r="Y35" s="43"/>
      <c r="Z35" s="43">
        <f t="shared" si="162"/>
        <v>0</v>
      </c>
      <c r="AA35" s="43">
        <f t="shared" si="163"/>
        <v>575796</v>
      </c>
      <c r="AB35" s="43">
        <f t="shared" si="164"/>
        <v>194619</v>
      </c>
      <c r="AC35" s="43">
        <f t="shared" si="165"/>
        <v>11516</v>
      </c>
      <c r="AD35" s="43"/>
      <c r="AE35" s="43"/>
      <c r="AF35" s="43"/>
      <c r="AG35" s="43">
        <f t="shared" si="166"/>
        <v>0</v>
      </c>
      <c r="AH35" s="32">
        <f>OON!W35</f>
        <v>0</v>
      </c>
      <c r="AI35" s="32">
        <f>OON!X35</f>
        <v>0</v>
      </c>
      <c r="AJ35" s="18"/>
      <c r="AK35" s="18">
        <v>1.46</v>
      </c>
      <c r="AL35" s="18"/>
      <c r="AM35" s="18"/>
      <c r="AN35" s="32">
        <f t="shared" si="167"/>
        <v>1.46</v>
      </c>
      <c r="AO35" s="32">
        <f t="shared" si="168"/>
        <v>0</v>
      </c>
      <c r="AP35" s="32">
        <f t="shared" si="169"/>
        <v>1.46</v>
      </c>
      <c r="AQ35" s="43">
        <f t="shared" si="170"/>
        <v>781931</v>
      </c>
      <c r="AR35" s="43">
        <f t="shared" si="171"/>
        <v>575796</v>
      </c>
      <c r="AS35" s="43">
        <f t="shared" si="172"/>
        <v>0</v>
      </c>
      <c r="AT35" s="43">
        <f t="shared" si="173"/>
        <v>194619</v>
      </c>
      <c r="AU35" s="43">
        <f t="shared" si="174"/>
        <v>11516</v>
      </c>
      <c r="AV35" s="43">
        <f t="shared" si="175"/>
        <v>0</v>
      </c>
      <c r="AW35" s="32">
        <f t="shared" si="176"/>
        <v>1.46</v>
      </c>
      <c r="AX35" s="32">
        <f t="shared" si="177"/>
        <v>1.46</v>
      </c>
      <c r="AY35" s="32">
        <f t="shared" si="178"/>
        <v>0</v>
      </c>
    </row>
    <row r="36" spans="1:51" outlineLevel="1" x14ac:dyDescent="0.25">
      <c r="A36" s="23"/>
      <c r="B36" s="24"/>
      <c r="C36" s="24" t="s">
        <v>168</v>
      </c>
      <c r="D36" s="23"/>
      <c r="E36" s="23"/>
      <c r="F36" s="24"/>
      <c r="G36" s="26">
        <f t="shared" ref="G36:AY36" si="179">SUBTOTAL(9,G34:G35)</f>
        <v>46464535</v>
      </c>
      <c r="H36" s="26">
        <f t="shared" si="179"/>
        <v>33938538</v>
      </c>
      <c r="I36" s="26">
        <f t="shared" si="179"/>
        <v>0</v>
      </c>
      <c r="J36" s="26">
        <f t="shared" si="179"/>
        <v>11471226</v>
      </c>
      <c r="K36" s="26">
        <f t="shared" si="179"/>
        <v>678771</v>
      </c>
      <c r="L36" s="26">
        <f t="shared" si="179"/>
        <v>376000</v>
      </c>
      <c r="M36" s="24">
        <f t="shared" si="179"/>
        <v>57.641199999999998</v>
      </c>
      <c r="N36" s="24">
        <f t="shared" si="179"/>
        <v>47.895299999999999</v>
      </c>
      <c r="O36" s="24">
        <f t="shared" si="179"/>
        <v>9.7459000000000007</v>
      </c>
      <c r="P36" s="26">
        <f t="shared" si="179"/>
        <v>-144000</v>
      </c>
      <c r="Q36" s="26">
        <f t="shared" si="179"/>
        <v>0</v>
      </c>
      <c r="R36" s="26">
        <f t="shared" si="179"/>
        <v>575796</v>
      </c>
      <c r="S36" s="26">
        <f t="shared" si="179"/>
        <v>0</v>
      </c>
      <c r="T36" s="26">
        <f t="shared" si="179"/>
        <v>0</v>
      </c>
      <c r="U36" s="26">
        <f t="shared" si="179"/>
        <v>431796</v>
      </c>
      <c r="V36" s="26">
        <f t="shared" si="179"/>
        <v>232320</v>
      </c>
      <c r="W36" s="26">
        <f t="shared" si="179"/>
        <v>144000</v>
      </c>
      <c r="X36" s="26">
        <f t="shared" si="179"/>
        <v>0</v>
      </c>
      <c r="Y36" s="26">
        <f t="shared" si="179"/>
        <v>0</v>
      </c>
      <c r="Z36" s="26">
        <f t="shared" si="179"/>
        <v>376320</v>
      </c>
      <c r="AA36" s="26">
        <f t="shared" si="179"/>
        <v>808116</v>
      </c>
      <c r="AB36" s="26">
        <f t="shared" si="179"/>
        <v>273143</v>
      </c>
      <c r="AC36" s="26">
        <f t="shared" si="179"/>
        <v>8636</v>
      </c>
      <c r="AD36" s="26">
        <f t="shared" si="179"/>
        <v>0</v>
      </c>
      <c r="AE36" s="26">
        <f t="shared" si="179"/>
        <v>0</v>
      </c>
      <c r="AF36" s="26">
        <f t="shared" si="179"/>
        <v>0</v>
      </c>
      <c r="AG36" s="26">
        <f t="shared" si="179"/>
        <v>0</v>
      </c>
      <c r="AH36" s="24">
        <f t="shared" si="179"/>
        <v>-0.03</v>
      </c>
      <c r="AI36" s="24">
        <f t="shared" si="179"/>
        <v>-0.66</v>
      </c>
      <c r="AJ36" s="24">
        <f t="shared" si="179"/>
        <v>0</v>
      </c>
      <c r="AK36" s="24">
        <f t="shared" si="179"/>
        <v>1.46</v>
      </c>
      <c r="AL36" s="24">
        <f t="shared" si="179"/>
        <v>0</v>
      </c>
      <c r="AM36" s="24">
        <f t="shared" si="179"/>
        <v>0</v>
      </c>
      <c r="AN36" s="24">
        <f t="shared" si="179"/>
        <v>1.43</v>
      </c>
      <c r="AO36" s="24">
        <f t="shared" si="179"/>
        <v>-0.66</v>
      </c>
      <c r="AP36" s="24">
        <f t="shared" si="179"/>
        <v>0.76999999999999991</v>
      </c>
      <c r="AQ36" s="26">
        <f t="shared" si="179"/>
        <v>47554430</v>
      </c>
      <c r="AR36" s="26">
        <f t="shared" si="179"/>
        <v>34370334</v>
      </c>
      <c r="AS36" s="26">
        <f t="shared" si="179"/>
        <v>376320</v>
      </c>
      <c r="AT36" s="26">
        <f t="shared" si="179"/>
        <v>11744369</v>
      </c>
      <c r="AU36" s="26">
        <f t="shared" si="179"/>
        <v>687407</v>
      </c>
      <c r="AV36" s="26">
        <f t="shared" si="179"/>
        <v>376000</v>
      </c>
      <c r="AW36" s="51">
        <f t="shared" si="179"/>
        <v>58.411200000000001</v>
      </c>
      <c r="AX36" s="51">
        <f t="shared" si="179"/>
        <v>49.325299999999999</v>
      </c>
      <c r="AY36" s="51">
        <f t="shared" si="179"/>
        <v>9.0859000000000005</v>
      </c>
    </row>
    <row r="37" spans="1:51" outlineLevel="2" x14ac:dyDescent="0.25">
      <c r="A37" s="2">
        <v>1410</v>
      </c>
      <c r="B37" s="18">
        <v>600171752</v>
      </c>
      <c r="C37" s="18" t="s">
        <v>110</v>
      </c>
      <c r="D37" s="2">
        <v>3121</v>
      </c>
      <c r="E37" s="2" t="s">
        <v>60</v>
      </c>
      <c r="F37" s="18" t="s">
        <v>61</v>
      </c>
      <c r="G37" s="43">
        <v>38363043</v>
      </c>
      <c r="H37" s="43">
        <v>28023301</v>
      </c>
      <c r="I37" s="43"/>
      <c r="J37" s="43">
        <v>9471876</v>
      </c>
      <c r="K37" s="43">
        <v>560466</v>
      </c>
      <c r="L37" s="43">
        <v>307400</v>
      </c>
      <c r="M37" s="18">
        <v>51.419800000000002</v>
      </c>
      <c r="N37" s="18">
        <v>42.178600000000003</v>
      </c>
      <c r="O37" s="18">
        <v>9.241200000000001</v>
      </c>
      <c r="P37" s="43">
        <f t="shared" ref="P37:P39" si="180">W37*-1</f>
        <v>-80000</v>
      </c>
      <c r="Q37" s="43"/>
      <c r="R37" s="43"/>
      <c r="S37" s="43"/>
      <c r="T37" s="43"/>
      <c r="U37" s="43">
        <f t="shared" ref="U37:U39" si="181">P37+Q37+R37+S37+T37</f>
        <v>-80000</v>
      </c>
      <c r="V37" s="43">
        <f>ROUND(OON!J37*80%,0)</f>
        <v>0</v>
      </c>
      <c r="W37" s="43">
        <f>ROUND((OON!K37+OON!L37+OON!M37+OON!P37+OON!Q37)*80%,0)</f>
        <v>80000</v>
      </c>
      <c r="X37" s="43">
        <f>ROUND((OON!N37+OON!R37),0)</f>
        <v>0</v>
      </c>
      <c r="Y37" s="43"/>
      <c r="Z37" s="43">
        <f t="shared" ref="Z37:Z39" si="182">V37+W37+X37+Y37</f>
        <v>80000</v>
      </c>
      <c r="AA37" s="43">
        <f t="shared" ref="AA37:AA39" si="183">U37+Z37</f>
        <v>0</v>
      </c>
      <c r="AB37" s="43">
        <f t="shared" ref="AB37:AB39" si="184">ROUND((U37+V37+W37)*33.8%,0)</f>
        <v>0</v>
      </c>
      <c r="AC37" s="43">
        <f t="shared" ref="AC37:AC39" si="185">ROUND(U37*2%,0)</f>
        <v>-1600</v>
      </c>
      <c r="AD37" s="43"/>
      <c r="AE37" s="43"/>
      <c r="AF37" s="43"/>
      <c r="AG37" s="43">
        <f t="shared" ref="AG37:AG39" si="186">AD37+AE37+AF37</f>
        <v>0</v>
      </c>
      <c r="AH37" s="32">
        <f>OON!W37</f>
        <v>-0.04</v>
      </c>
      <c r="AI37" s="32">
        <f>OON!X37</f>
        <v>-0.16</v>
      </c>
      <c r="AJ37" s="18"/>
      <c r="AK37" s="18"/>
      <c r="AL37" s="18"/>
      <c r="AM37" s="18"/>
      <c r="AN37" s="32">
        <f t="shared" ref="AN37:AN39" si="187">AH37+AJ37+AK37+AL37</f>
        <v>-0.04</v>
      </c>
      <c r="AO37" s="32">
        <f t="shared" ref="AO37:AO39" si="188">AI37+AM37</f>
        <v>-0.16</v>
      </c>
      <c r="AP37" s="32">
        <f t="shared" ref="AP37:AP39" si="189">AN37+AO37</f>
        <v>-0.2</v>
      </c>
      <c r="AQ37" s="43">
        <f t="shared" ref="AQ37:AQ39" si="190">AR37+AS37+AT37+AU37+AV37</f>
        <v>38361443</v>
      </c>
      <c r="AR37" s="43">
        <f t="shared" ref="AR37:AR39" si="191">H37+U37</f>
        <v>27943301</v>
      </c>
      <c r="AS37" s="43">
        <f t="shared" ref="AS37:AS39" si="192">I37+Z37</f>
        <v>80000</v>
      </c>
      <c r="AT37" s="43">
        <f t="shared" ref="AT37:AT39" si="193">J37+AB37</f>
        <v>9471876</v>
      </c>
      <c r="AU37" s="43">
        <f t="shared" ref="AU37:AU39" si="194">K37+AC37</f>
        <v>558866</v>
      </c>
      <c r="AV37" s="43">
        <f t="shared" ref="AV37:AV39" si="195">L37+AG37</f>
        <v>307400</v>
      </c>
      <c r="AW37" s="32">
        <f t="shared" ref="AW37:AW39" si="196">AX37+AY37</f>
        <v>51.219800000000006</v>
      </c>
      <c r="AX37" s="32">
        <f t="shared" ref="AX37:AX39" si="197">N37+AN37</f>
        <v>42.138600000000004</v>
      </c>
      <c r="AY37" s="32">
        <f t="shared" ref="AY37:AY39" si="198">O37+AO37</f>
        <v>9.0812000000000008</v>
      </c>
    </row>
    <row r="38" spans="1:51" outlineLevel="2" x14ac:dyDescent="0.25">
      <c r="A38" s="2">
        <v>1410</v>
      </c>
      <c r="B38" s="18">
        <v>600171752</v>
      </c>
      <c r="C38" s="18" t="s">
        <v>110</v>
      </c>
      <c r="D38" s="2">
        <v>3121</v>
      </c>
      <c r="E38" s="2" t="s">
        <v>62</v>
      </c>
      <c r="F38" s="18" t="s">
        <v>218</v>
      </c>
      <c r="G38" s="43"/>
      <c r="H38" s="43"/>
      <c r="I38" s="43"/>
      <c r="J38" s="43"/>
      <c r="K38" s="43"/>
      <c r="L38" s="43"/>
      <c r="M38" s="18"/>
      <c r="N38" s="18"/>
      <c r="O38" s="18"/>
      <c r="P38" s="43">
        <f t="shared" si="180"/>
        <v>0</v>
      </c>
      <c r="Q38" s="43"/>
      <c r="R38" s="43"/>
      <c r="S38" s="43"/>
      <c r="T38" s="43"/>
      <c r="U38" s="43">
        <f t="shared" si="181"/>
        <v>0</v>
      </c>
      <c r="V38" s="43">
        <f>ROUND(OON!J38*80%,0)</f>
        <v>0</v>
      </c>
      <c r="W38" s="43">
        <f>ROUND((OON!K38+OON!L38+OON!M38+OON!P38+OON!Q38)*80%,0)</f>
        <v>0</v>
      </c>
      <c r="X38" s="43">
        <f>ROUND((OON!N38+OON!R38),0)</f>
        <v>0</v>
      </c>
      <c r="Y38" s="43"/>
      <c r="Z38" s="43">
        <f t="shared" si="182"/>
        <v>0</v>
      </c>
      <c r="AA38" s="43">
        <f t="shared" si="183"/>
        <v>0</v>
      </c>
      <c r="AB38" s="43">
        <f t="shared" si="184"/>
        <v>0</v>
      </c>
      <c r="AC38" s="43">
        <f t="shared" si="185"/>
        <v>0</v>
      </c>
      <c r="AD38" s="43"/>
      <c r="AE38" s="43"/>
      <c r="AF38" s="43"/>
      <c r="AG38" s="43">
        <f t="shared" si="186"/>
        <v>0</v>
      </c>
      <c r="AH38" s="32">
        <f>OON!W38</f>
        <v>0</v>
      </c>
      <c r="AI38" s="32">
        <f>OON!X38</f>
        <v>0</v>
      </c>
      <c r="AJ38" s="18"/>
      <c r="AK38" s="18"/>
      <c r="AL38" s="18"/>
      <c r="AM38" s="18"/>
      <c r="AN38" s="32">
        <f t="shared" si="187"/>
        <v>0</v>
      </c>
      <c r="AO38" s="32">
        <f t="shared" si="188"/>
        <v>0</v>
      </c>
      <c r="AP38" s="32">
        <f t="shared" si="189"/>
        <v>0</v>
      </c>
      <c r="AQ38" s="43">
        <f t="shared" si="190"/>
        <v>0</v>
      </c>
      <c r="AR38" s="43">
        <f t="shared" si="191"/>
        <v>0</v>
      </c>
      <c r="AS38" s="43">
        <f t="shared" si="192"/>
        <v>0</v>
      </c>
      <c r="AT38" s="43">
        <f t="shared" si="193"/>
        <v>0</v>
      </c>
      <c r="AU38" s="43">
        <f t="shared" si="194"/>
        <v>0</v>
      </c>
      <c r="AV38" s="43">
        <f t="shared" si="195"/>
        <v>0</v>
      </c>
      <c r="AW38" s="32">
        <f t="shared" si="196"/>
        <v>0</v>
      </c>
      <c r="AX38" s="32">
        <f t="shared" si="197"/>
        <v>0</v>
      </c>
      <c r="AY38" s="32">
        <f t="shared" si="198"/>
        <v>0</v>
      </c>
    </row>
    <row r="39" spans="1:51" outlineLevel="2" x14ac:dyDescent="0.25">
      <c r="A39" s="2">
        <v>1410</v>
      </c>
      <c r="B39" s="18">
        <v>600171752</v>
      </c>
      <c r="C39" s="18" t="s">
        <v>110</v>
      </c>
      <c r="D39" s="2">
        <v>3147</v>
      </c>
      <c r="E39" s="2" t="s">
        <v>64</v>
      </c>
      <c r="F39" s="18" t="s">
        <v>218</v>
      </c>
      <c r="G39" s="43">
        <v>2382942</v>
      </c>
      <c r="H39" s="43">
        <v>1744950</v>
      </c>
      <c r="I39" s="43"/>
      <c r="J39" s="43">
        <v>589793</v>
      </c>
      <c r="K39" s="43">
        <v>34899</v>
      </c>
      <c r="L39" s="43">
        <v>13300</v>
      </c>
      <c r="M39" s="18">
        <v>4.04</v>
      </c>
      <c r="N39" s="18">
        <v>3.02</v>
      </c>
      <c r="O39" s="18">
        <v>1.02</v>
      </c>
      <c r="P39" s="43">
        <f t="shared" si="180"/>
        <v>0</v>
      </c>
      <c r="Q39" s="43"/>
      <c r="R39" s="43"/>
      <c r="S39" s="43"/>
      <c r="T39" s="43"/>
      <c r="U39" s="43">
        <f t="shared" si="181"/>
        <v>0</v>
      </c>
      <c r="V39" s="43">
        <f>ROUND(OON!J39*80%,0)</f>
        <v>0</v>
      </c>
      <c r="W39" s="43">
        <f>ROUND((OON!K39+OON!L39+OON!M39+OON!P39+OON!Q39)*80%,0)</f>
        <v>0</v>
      </c>
      <c r="X39" s="43">
        <f>ROUND((OON!N39+OON!R39),0)</f>
        <v>0</v>
      </c>
      <c r="Y39" s="43"/>
      <c r="Z39" s="43">
        <f t="shared" si="182"/>
        <v>0</v>
      </c>
      <c r="AA39" s="43">
        <f t="shared" si="183"/>
        <v>0</v>
      </c>
      <c r="AB39" s="43">
        <f t="shared" si="184"/>
        <v>0</v>
      </c>
      <c r="AC39" s="43">
        <f t="shared" si="185"/>
        <v>0</v>
      </c>
      <c r="AD39" s="43"/>
      <c r="AE39" s="43"/>
      <c r="AF39" s="43"/>
      <c r="AG39" s="43">
        <f t="shared" si="186"/>
        <v>0</v>
      </c>
      <c r="AH39" s="32">
        <f>OON!W39</f>
        <v>0</v>
      </c>
      <c r="AI39" s="32">
        <f>OON!X39</f>
        <v>0</v>
      </c>
      <c r="AJ39" s="18"/>
      <c r="AK39" s="18"/>
      <c r="AL39" s="18"/>
      <c r="AM39" s="18"/>
      <c r="AN39" s="32">
        <f t="shared" si="187"/>
        <v>0</v>
      </c>
      <c r="AO39" s="32">
        <f t="shared" si="188"/>
        <v>0</v>
      </c>
      <c r="AP39" s="32">
        <f t="shared" si="189"/>
        <v>0</v>
      </c>
      <c r="AQ39" s="43">
        <f t="shared" si="190"/>
        <v>2382942</v>
      </c>
      <c r="AR39" s="43">
        <f t="shared" si="191"/>
        <v>1744950</v>
      </c>
      <c r="AS39" s="43">
        <f t="shared" si="192"/>
        <v>0</v>
      </c>
      <c r="AT39" s="43">
        <f t="shared" si="193"/>
        <v>589793</v>
      </c>
      <c r="AU39" s="43">
        <f t="shared" si="194"/>
        <v>34899</v>
      </c>
      <c r="AV39" s="43">
        <f t="shared" si="195"/>
        <v>13300</v>
      </c>
      <c r="AW39" s="32">
        <f t="shared" si="196"/>
        <v>4.04</v>
      </c>
      <c r="AX39" s="32">
        <f t="shared" si="197"/>
        <v>3.02</v>
      </c>
      <c r="AY39" s="32">
        <f t="shared" si="198"/>
        <v>1.02</v>
      </c>
    </row>
    <row r="40" spans="1:51" outlineLevel="1" x14ac:dyDescent="0.25">
      <c r="A40" s="23"/>
      <c r="B40" s="24"/>
      <c r="C40" s="24" t="s">
        <v>169</v>
      </c>
      <c r="D40" s="23"/>
      <c r="E40" s="23"/>
      <c r="F40" s="24"/>
      <c r="G40" s="26">
        <f t="shared" ref="G40:AY40" si="199">SUBTOTAL(9,G37:G39)</f>
        <v>40745985</v>
      </c>
      <c r="H40" s="26">
        <f t="shared" si="199"/>
        <v>29768251</v>
      </c>
      <c r="I40" s="26">
        <f t="shared" si="199"/>
        <v>0</v>
      </c>
      <c r="J40" s="26">
        <f t="shared" si="199"/>
        <v>10061669</v>
      </c>
      <c r="K40" s="26">
        <f t="shared" si="199"/>
        <v>595365</v>
      </c>
      <c r="L40" s="26">
        <f t="shared" si="199"/>
        <v>320700</v>
      </c>
      <c r="M40" s="24">
        <f t="shared" si="199"/>
        <v>55.459800000000001</v>
      </c>
      <c r="N40" s="24">
        <f t="shared" si="199"/>
        <v>45.198600000000006</v>
      </c>
      <c r="O40" s="24">
        <f t="shared" si="199"/>
        <v>10.261200000000001</v>
      </c>
      <c r="P40" s="26">
        <f t="shared" si="199"/>
        <v>-80000</v>
      </c>
      <c r="Q40" s="26">
        <f t="shared" si="199"/>
        <v>0</v>
      </c>
      <c r="R40" s="26">
        <f t="shared" si="199"/>
        <v>0</v>
      </c>
      <c r="S40" s="26">
        <f t="shared" si="199"/>
        <v>0</v>
      </c>
      <c r="T40" s="26">
        <f t="shared" si="199"/>
        <v>0</v>
      </c>
      <c r="U40" s="26">
        <f t="shared" si="199"/>
        <v>-80000</v>
      </c>
      <c r="V40" s="26">
        <f t="shared" si="199"/>
        <v>0</v>
      </c>
      <c r="W40" s="26">
        <f t="shared" si="199"/>
        <v>80000</v>
      </c>
      <c r="X40" s="26">
        <f t="shared" si="199"/>
        <v>0</v>
      </c>
      <c r="Y40" s="26">
        <f t="shared" si="199"/>
        <v>0</v>
      </c>
      <c r="Z40" s="26">
        <f t="shared" si="199"/>
        <v>80000</v>
      </c>
      <c r="AA40" s="26">
        <f t="shared" si="199"/>
        <v>0</v>
      </c>
      <c r="AB40" s="26">
        <f t="shared" si="199"/>
        <v>0</v>
      </c>
      <c r="AC40" s="26">
        <f t="shared" si="199"/>
        <v>-1600</v>
      </c>
      <c r="AD40" s="26">
        <f t="shared" si="199"/>
        <v>0</v>
      </c>
      <c r="AE40" s="26">
        <f t="shared" si="199"/>
        <v>0</v>
      </c>
      <c r="AF40" s="26">
        <f t="shared" si="199"/>
        <v>0</v>
      </c>
      <c r="AG40" s="26">
        <f t="shared" si="199"/>
        <v>0</v>
      </c>
      <c r="AH40" s="24">
        <f t="shared" si="199"/>
        <v>-0.04</v>
      </c>
      <c r="AI40" s="24">
        <f t="shared" si="199"/>
        <v>-0.16</v>
      </c>
      <c r="AJ40" s="24">
        <f t="shared" si="199"/>
        <v>0</v>
      </c>
      <c r="AK40" s="24">
        <f t="shared" si="199"/>
        <v>0</v>
      </c>
      <c r="AL40" s="24">
        <f t="shared" si="199"/>
        <v>0</v>
      </c>
      <c r="AM40" s="24">
        <f t="shared" si="199"/>
        <v>0</v>
      </c>
      <c r="AN40" s="24">
        <f t="shared" si="199"/>
        <v>-0.04</v>
      </c>
      <c r="AO40" s="24">
        <f t="shared" si="199"/>
        <v>-0.16</v>
      </c>
      <c r="AP40" s="24">
        <f t="shared" si="199"/>
        <v>-0.2</v>
      </c>
      <c r="AQ40" s="26">
        <f t="shared" si="199"/>
        <v>40744385</v>
      </c>
      <c r="AR40" s="26">
        <f t="shared" si="199"/>
        <v>29688251</v>
      </c>
      <c r="AS40" s="26">
        <f t="shared" si="199"/>
        <v>80000</v>
      </c>
      <c r="AT40" s="26">
        <f t="shared" si="199"/>
        <v>10061669</v>
      </c>
      <c r="AU40" s="26">
        <f t="shared" si="199"/>
        <v>593765</v>
      </c>
      <c r="AV40" s="26">
        <f t="shared" si="199"/>
        <v>320700</v>
      </c>
      <c r="AW40" s="51">
        <f t="shared" si="199"/>
        <v>55.259800000000006</v>
      </c>
      <c r="AX40" s="51">
        <f t="shared" si="199"/>
        <v>45.158600000000007</v>
      </c>
      <c r="AY40" s="51">
        <f t="shared" si="199"/>
        <v>10.1012</v>
      </c>
    </row>
    <row r="41" spans="1:51" outlineLevel="2" x14ac:dyDescent="0.25">
      <c r="A41" s="2">
        <v>1411</v>
      </c>
      <c r="B41" s="18">
        <v>600010589</v>
      </c>
      <c r="C41" s="18" t="s">
        <v>111</v>
      </c>
      <c r="D41" s="2">
        <v>3121</v>
      </c>
      <c r="E41" s="2" t="s">
        <v>60</v>
      </c>
      <c r="F41" s="18" t="s">
        <v>61</v>
      </c>
      <c r="G41" s="43">
        <v>54146330</v>
      </c>
      <c r="H41" s="43">
        <v>39474102</v>
      </c>
      <c r="I41" s="43"/>
      <c r="J41" s="43">
        <v>13342246</v>
      </c>
      <c r="K41" s="43">
        <v>789482</v>
      </c>
      <c r="L41" s="43">
        <v>540500</v>
      </c>
      <c r="M41" s="18">
        <v>65.696100000000001</v>
      </c>
      <c r="N41" s="18">
        <v>53.037500000000001</v>
      </c>
      <c r="O41" s="18">
        <v>12.6586</v>
      </c>
      <c r="P41" s="43">
        <f t="shared" ref="P41:P42" si="200">W41*-1</f>
        <v>-76000</v>
      </c>
      <c r="Q41" s="43"/>
      <c r="R41" s="43"/>
      <c r="S41" s="43"/>
      <c r="T41" s="43"/>
      <c r="U41" s="43">
        <f t="shared" ref="U41:U42" si="201">P41+Q41+R41+S41+T41</f>
        <v>-76000</v>
      </c>
      <c r="V41" s="43">
        <f>ROUND(OON!J41*80%,0)</f>
        <v>504832</v>
      </c>
      <c r="W41" s="43">
        <f>ROUND((OON!K41+OON!L41+OON!M41+OON!P41+OON!Q41)*80%,0)</f>
        <v>76000</v>
      </c>
      <c r="X41" s="43">
        <f>ROUND((OON!N41+OON!R41),0)</f>
        <v>0</v>
      </c>
      <c r="Y41" s="43"/>
      <c r="Z41" s="43">
        <f t="shared" ref="Z41:Z42" si="202">V41+W41+X41+Y41</f>
        <v>580832</v>
      </c>
      <c r="AA41" s="43">
        <f t="shared" ref="AA41:AA42" si="203">U41+Z41</f>
        <v>504832</v>
      </c>
      <c r="AB41" s="43">
        <f t="shared" ref="AB41:AB42" si="204">ROUND((U41+V41+W41)*33.8%,0)</f>
        <v>170633</v>
      </c>
      <c r="AC41" s="43">
        <f t="shared" ref="AC41:AC42" si="205">ROUND(U41*2%,0)</f>
        <v>-1520</v>
      </c>
      <c r="AD41" s="43"/>
      <c r="AE41" s="43"/>
      <c r="AF41" s="43"/>
      <c r="AG41" s="43">
        <f t="shared" ref="AG41:AG42" si="206">AD41+AE41+AF41</f>
        <v>0</v>
      </c>
      <c r="AH41" s="32">
        <f>OON!W41</f>
        <v>0</v>
      </c>
      <c r="AI41" s="32">
        <f>OON!X41</f>
        <v>-0.11</v>
      </c>
      <c r="AJ41" s="18"/>
      <c r="AK41" s="18"/>
      <c r="AL41" s="18"/>
      <c r="AM41" s="18"/>
      <c r="AN41" s="32">
        <f t="shared" ref="AN41:AN42" si="207">AH41+AJ41+AK41+AL41</f>
        <v>0</v>
      </c>
      <c r="AO41" s="32">
        <f t="shared" ref="AO41:AO42" si="208">AI41+AM41</f>
        <v>-0.11</v>
      </c>
      <c r="AP41" s="32">
        <f t="shared" ref="AP41:AP42" si="209">AN41+AO41</f>
        <v>-0.11</v>
      </c>
      <c r="AQ41" s="43">
        <f t="shared" ref="AQ41:AQ42" si="210">AR41+AS41+AT41+AU41+AV41</f>
        <v>54820275</v>
      </c>
      <c r="AR41" s="43">
        <f t="shared" ref="AR41:AR42" si="211">H41+U41</f>
        <v>39398102</v>
      </c>
      <c r="AS41" s="43">
        <f t="shared" ref="AS41:AS42" si="212">I41+Z41</f>
        <v>580832</v>
      </c>
      <c r="AT41" s="43">
        <f t="shared" ref="AT41:AT42" si="213">J41+AB41</f>
        <v>13512879</v>
      </c>
      <c r="AU41" s="43">
        <f t="shared" ref="AU41:AU42" si="214">K41+AC41</f>
        <v>787962</v>
      </c>
      <c r="AV41" s="43">
        <f t="shared" ref="AV41:AV42" si="215">L41+AG41</f>
        <v>540500</v>
      </c>
      <c r="AW41" s="32">
        <f t="shared" ref="AW41:AW42" si="216">AX41+AY41</f>
        <v>65.586100000000002</v>
      </c>
      <c r="AX41" s="32">
        <f t="shared" ref="AX41:AX42" si="217">N41+AN41</f>
        <v>53.037500000000001</v>
      </c>
      <c r="AY41" s="32">
        <f t="shared" ref="AY41:AY42" si="218">O41+AO41</f>
        <v>12.5486</v>
      </c>
    </row>
    <row r="42" spans="1:51" outlineLevel="2" x14ac:dyDescent="0.25">
      <c r="A42" s="2">
        <v>1411</v>
      </c>
      <c r="B42" s="18">
        <v>600010589</v>
      </c>
      <c r="C42" s="18" t="s">
        <v>111</v>
      </c>
      <c r="D42" s="2">
        <v>3121</v>
      </c>
      <c r="E42" s="2" t="s">
        <v>62</v>
      </c>
      <c r="F42" s="18" t="s">
        <v>218</v>
      </c>
      <c r="G42" s="43"/>
      <c r="H42" s="43"/>
      <c r="I42" s="43"/>
      <c r="J42" s="43"/>
      <c r="K42" s="43"/>
      <c r="L42" s="43"/>
      <c r="M42" s="18"/>
      <c r="N42" s="18"/>
      <c r="O42" s="18"/>
      <c r="P42" s="43">
        <f t="shared" si="200"/>
        <v>0</v>
      </c>
      <c r="Q42" s="43"/>
      <c r="R42" s="43"/>
      <c r="S42" s="43"/>
      <c r="T42" s="43"/>
      <c r="U42" s="43">
        <f t="shared" si="201"/>
        <v>0</v>
      </c>
      <c r="V42" s="43">
        <f>ROUND(OON!J42*80%,0)</f>
        <v>0</v>
      </c>
      <c r="W42" s="43">
        <f>ROUND((OON!K42+OON!L42+OON!M42+OON!P42+OON!Q42)*80%,0)</f>
        <v>0</v>
      </c>
      <c r="X42" s="43">
        <f>ROUND((OON!N42+OON!R42),0)</f>
        <v>0</v>
      </c>
      <c r="Y42" s="43"/>
      <c r="Z42" s="43">
        <f t="shared" si="202"/>
        <v>0</v>
      </c>
      <c r="AA42" s="43">
        <f t="shared" si="203"/>
        <v>0</v>
      </c>
      <c r="AB42" s="43">
        <f t="shared" si="204"/>
        <v>0</v>
      </c>
      <c r="AC42" s="43">
        <f t="shared" si="205"/>
        <v>0</v>
      </c>
      <c r="AD42" s="43"/>
      <c r="AE42" s="43"/>
      <c r="AF42" s="43"/>
      <c r="AG42" s="43">
        <f t="shared" si="206"/>
        <v>0</v>
      </c>
      <c r="AH42" s="32">
        <f>OON!W42</f>
        <v>0</v>
      </c>
      <c r="AI42" s="32">
        <f>OON!X42</f>
        <v>0</v>
      </c>
      <c r="AJ42" s="18"/>
      <c r="AK42" s="18"/>
      <c r="AL42" s="18"/>
      <c r="AM42" s="18"/>
      <c r="AN42" s="32">
        <f t="shared" si="207"/>
        <v>0</v>
      </c>
      <c r="AO42" s="32">
        <f t="shared" si="208"/>
        <v>0</v>
      </c>
      <c r="AP42" s="32">
        <f t="shared" si="209"/>
        <v>0</v>
      </c>
      <c r="AQ42" s="43">
        <f t="shared" si="210"/>
        <v>0</v>
      </c>
      <c r="AR42" s="43">
        <f t="shared" si="211"/>
        <v>0</v>
      </c>
      <c r="AS42" s="43">
        <f t="shared" si="212"/>
        <v>0</v>
      </c>
      <c r="AT42" s="43">
        <f t="shared" si="213"/>
        <v>0</v>
      </c>
      <c r="AU42" s="43">
        <f t="shared" si="214"/>
        <v>0</v>
      </c>
      <c r="AV42" s="43">
        <f t="shared" si="215"/>
        <v>0</v>
      </c>
      <c r="AW42" s="32">
        <f t="shared" si="216"/>
        <v>0</v>
      </c>
      <c r="AX42" s="32">
        <f t="shared" si="217"/>
        <v>0</v>
      </c>
      <c r="AY42" s="32">
        <f t="shared" si="218"/>
        <v>0</v>
      </c>
    </row>
    <row r="43" spans="1:51" outlineLevel="1" x14ac:dyDescent="0.25">
      <c r="A43" s="23"/>
      <c r="B43" s="24"/>
      <c r="C43" s="24" t="s">
        <v>170</v>
      </c>
      <c r="D43" s="23"/>
      <c r="E43" s="23"/>
      <c r="F43" s="24"/>
      <c r="G43" s="26">
        <f t="shared" ref="G43:AY43" si="219">SUBTOTAL(9,G41:G42)</f>
        <v>54146330</v>
      </c>
      <c r="H43" s="26">
        <f t="shared" si="219"/>
        <v>39474102</v>
      </c>
      <c r="I43" s="26">
        <f t="shared" si="219"/>
        <v>0</v>
      </c>
      <c r="J43" s="26">
        <f t="shared" si="219"/>
        <v>13342246</v>
      </c>
      <c r="K43" s="26">
        <f t="shared" si="219"/>
        <v>789482</v>
      </c>
      <c r="L43" s="26">
        <f t="shared" si="219"/>
        <v>540500</v>
      </c>
      <c r="M43" s="24">
        <f t="shared" si="219"/>
        <v>65.696100000000001</v>
      </c>
      <c r="N43" s="24">
        <f t="shared" si="219"/>
        <v>53.037500000000001</v>
      </c>
      <c r="O43" s="24">
        <f t="shared" si="219"/>
        <v>12.6586</v>
      </c>
      <c r="P43" s="26">
        <f t="shared" si="219"/>
        <v>-76000</v>
      </c>
      <c r="Q43" s="26">
        <f t="shared" si="219"/>
        <v>0</v>
      </c>
      <c r="R43" s="26">
        <f t="shared" si="219"/>
        <v>0</v>
      </c>
      <c r="S43" s="26">
        <f t="shared" si="219"/>
        <v>0</v>
      </c>
      <c r="T43" s="26">
        <f t="shared" si="219"/>
        <v>0</v>
      </c>
      <c r="U43" s="26">
        <f t="shared" si="219"/>
        <v>-76000</v>
      </c>
      <c r="V43" s="26">
        <f t="shared" si="219"/>
        <v>504832</v>
      </c>
      <c r="W43" s="26">
        <f t="shared" si="219"/>
        <v>76000</v>
      </c>
      <c r="X43" s="26">
        <f t="shared" si="219"/>
        <v>0</v>
      </c>
      <c r="Y43" s="26">
        <f t="shared" si="219"/>
        <v>0</v>
      </c>
      <c r="Z43" s="26">
        <f t="shared" si="219"/>
        <v>580832</v>
      </c>
      <c r="AA43" s="26">
        <f t="shared" si="219"/>
        <v>504832</v>
      </c>
      <c r="AB43" s="26">
        <f t="shared" si="219"/>
        <v>170633</v>
      </c>
      <c r="AC43" s="26">
        <f t="shared" si="219"/>
        <v>-1520</v>
      </c>
      <c r="AD43" s="26">
        <f t="shared" si="219"/>
        <v>0</v>
      </c>
      <c r="AE43" s="26">
        <f t="shared" si="219"/>
        <v>0</v>
      </c>
      <c r="AF43" s="26">
        <f t="shared" si="219"/>
        <v>0</v>
      </c>
      <c r="AG43" s="26">
        <f t="shared" si="219"/>
        <v>0</v>
      </c>
      <c r="AH43" s="24">
        <f t="shared" si="219"/>
        <v>0</v>
      </c>
      <c r="AI43" s="24">
        <f t="shared" si="219"/>
        <v>-0.11</v>
      </c>
      <c r="AJ43" s="24">
        <f t="shared" si="219"/>
        <v>0</v>
      </c>
      <c r="AK43" s="24">
        <f t="shared" si="219"/>
        <v>0</v>
      </c>
      <c r="AL43" s="24">
        <f t="shared" si="219"/>
        <v>0</v>
      </c>
      <c r="AM43" s="24">
        <f t="shared" si="219"/>
        <v>0</v>
      </c>
      <c r="AN43" s="24">
        <f t="shared" si="219"/>
        <v>0</v>
      </c>
      <c r="AO43" s="24">
        <f t="shared" si="219"/>
        <v>-0.11</v>
      </c>
      <c r="AP43" s="24">
        <f t="shared" si="219"/>
        <v>-0.11</v>
      </c>
      <c r="AQ43" s="26">
        <f t="shared" si="219"/>
        <v>54820275</v>
      </c>
      <c r="AR43" s="26">
        <f t="shared" si="219"/>
        <v>39398102</v>
      </c>
      <c r="AS43" s="26">
        <f t="shared" si="219"/>
        <v>580832</v>
      </c>
      <c r="AT43" s="26">
        <f t="shared" si="219"/>
        <v>13512879</v>
      </c>
      <c r="AU43" s="26">
        <f t="shared" si="219"/>
        <v>787962</v>
      </c>
      <c r="AV43" s="26">
        <f t="shared" si="219"/>
        <v>540500</v>
      </c>
      <c r="AW43" s="51">
        <f t="shared" si="219"/>
        <v>65.586100000000002</v>
      </c>
      <c r="AX43" s="51">
        <f t="shared" si="219"/>
        <v>53.037500000000001</v>
      </c>
      <c r="AY43" s="51">
        <f t="shared" si="219"/>
        <v>12.5486</v>
      </c>
    </row>
    <row r="44" spans="1:51" outlineLevel="2" x14ac:dyDescent="0.25">
      <c r="A44" s="2">
        <v>1412</v>
      </c>
      <c r="B44" s="18">
        <v>600010015</v>
      </c>
      <c r="C44" s="18" t="s">
        <v>112</v>
      </c>
      <c r="D44" s="2">
        <v>3122</v>
      </c>
      <c r="E44" s="2" t="s">
        <v>60</v>
      </c>
      <c r="F44" s="18" t="s">
        <v>61</v>
      </c>
      <c r="G44" s="43">
        <v>34495654</v>
      </c>
      <c r="H44" s="43">
        <v>25150850</v>
      </c>
      <c r="I44" s="43"/>
      <c r="J44" s="43">
        <v>8500987</v>
      </c>
      <c r="K44" s="43">
        <v>503017</v>
      </c>
      <c r="L44" s="43">
        <v>340800</v>
      </c>
      <c r="M44" s="18">
        <v>42.548200000000001</v>
      </c>
      <c r="N44" s="18">
        <v>32.2376</v>
      </c>
      <c r="O44" s="18">
        <v>10.310600000000001</v>
      </c>
      <c r="P44" s="43">
        <f t="shared" ref="P44:P45" si="220">W44*-1</f>
        <v>0</v>
      </c>
      <c r="Q44" s="43"/>
      <c r="R44" s="43"/>
      <c r="S44" s="43"/>
      <c r="T44" s="43"/>
      <c r="U44" s="43">
        <f t="shared" ref="U44:U45" si="221">P44+Q44+R44+S44+T44</f>
        <v>0</v>
      </c>
      <c r="V44" s="43">
        <f>ROUND(OON!J44*80%,0)</f>
        <v>0</v>
      </c>
      <c r="W44" s="43">
        <f>ROUND((OON!K44+OON!L44+OON!M44+OON!P44+OON!Q44)*80%,0)</f>
        <v>0</v>
      </c>
      <c r="X44" s="43">
        <f>ROUND((OON!N44+OON!R44),0)</f>
        <v>0</v>
      </c>
      <c r="Y44" s="43"/>
      <c r="Z44" s="43">
        <f t="shared" ref="Z44:Z45" si="222">V44+W44+X44+Y44</f>
        <v>0</v>
      </c>
      <c r="AA44" s="43">
        <f t="shared" ref="AA44:AA45" si="223">U44+Z44</f>
        <v>0</v>
      </c>
      <c r="AB44" s="43">
        <f t="shared" ref="AB44:AB45" si="224">ROUND((U44+V44+W44)*33.8%,0)</f>
        <v>0</v>
      </c>
      <c r="AC44" s="43">
        <f t="shared" ref="AC44:AC45" si="225">ROUND(U44*2%,0)</f>
        <v>0</v>
      </c>
      <c r="AD44" s="43"/>
      <c r="AE44" s="43"/>
      <c r="AF44" s="43"/>
      <c r="AG44" s="43">
        <f t="shared" ref="AG44:AG45" si="226">AD44+AE44+AF44</f>
        <v>0</v>
      </c>
      <c r="AH44" s="32">
        <f>OON!W44</f>
        <v>0</v>
      </c>
      <c r="AI44" s="32">
        <f>OON!X44</f>
        <v>0</v>
      </c>
      <c r="AJ44" s="18"/>
      <c r="AK44" s="18"/>
      <c r="AL44" s="18"/>
      <c r="AM44" s="18"/>
      <c r="AN44" s="32">
        <f t="shared" ref="AN44:AN45" si="227">AH44+AJ44+AK44+AL44</f>
        <v>0</v>
      </c>
      <c r="AO44" s="32">
        <f t="shared" ref="AO44:AO45" si="228">AI44+AM44</f>
        <v>0</v>
      </c>
      <c r="AP44" s="32">
        <f t="shared" ref="AP44:AP45" si="229">AN44+AO44</f>
        <v>0</v>
      </c>
      <c r="AQ44" s="43">
        <f t="shared" ref="AQ44:AQ45" si="230">AR44+AS44+AT44+AU44+AV44</f>
        <v>34495654</v>
      </c>
      <c r="AR44" s="43">
        <f t="shared" ref="AR44:AR45" si="231">H44+U44</f>
        <v>25150850</v>
      </c>
      <c r="AS44" s="43">
        <f t="shared" ref="AS44:AS45" si="232">I44+Z44</f>
        <v>0</v>
      </c>
      <c r="AT44" s="43">
        <f t="shared" ref="AT44:AT45" si="233">J44+AB44</f>
        <v>8500987</v>
      </c>
      <c r="AU44" s="43">
        <f t="shared" ref="AU44:AU45" si="234">K44+AC44</f>
        <v>503017</v>
      </c>
      <c r="AV44" s="43">
        <f t="shared" ref="AV44:AV45" si="235">L44+AG44</f>
        <v>340800</v>
      </c>
      <c r="AW44" s="32">
        <f t="shared" ref="AW44:AW45" si="236">AX44+AY44</f>
        <v>42.548200000000001</v>
      </c>
      <c r="AX44" s="32">
        <f t="shared" ref="AX44:AX45" si="237">N44+AN44</f>
        <v>32.2376</v>
      </c>
      <c r="AY44" s="32">
        <f t="shared" ref="AY44:AY45" si="238">O44+AO44</f>
        <v>10.310600000000001</v>
      </c>
    </row>
    <row r="45" spans="1:51" outlineLevel="2" x14ac:dyDescent="0.25">
      <c r="A45" s="2">
        <v>1412</v>
      </c>
      <c r="B45" s="18">
        <v>600010015</v>
      </c>
      <c r="C45" s="18" t="s">
        <v>112</v>
      </c>
      <c r="D45" s="2">
        <v>3122</v>
      </c>
      <c r="E45" s="2" t="s">
        <v>62</v>
      </c>
      <c r="F45" s="18" t="s">
        <v>218</v>
      </c>
      <c r="G45" s="43"/>
      <c r="H45" s="43"/>
      <c r="I45" s="43"/>
      <c r="J45" s="43"/>
      <c r="K45" s="43"/>
      <c r="L45" s="43"/>
      <c r="M45" s="18"/>
      <c r="N45" s="18"/>
      <c r="O45" s="18"/>
      <c r="P45" s="43">
        <f t="shared" si="220"/>
        <v>0</v>
      </c>
      <c r="Q45" s="43"/>
      <c r="R45" s="43"/>
      <c r="S45" s="43"/>
      <c r="T45" s="43"/>
      <c r="U45" s="43">
        <f t="shared" si="221"/>
        <v>0</v>
      </c>
      <c r="V45" s="43">
        <f>ROUND(OON!J45*80%,0)</f>
        <v>0</v>
      </c>
      <c r="W45" s="43">
        <f>ROUND((OON!K45+OON!L45+OON!M45+OON!P45+OON!Q45)*80%,0)</f>
        <v>0</v>
      </c>
      <c r="X45" s="43">
        <f>ROUND((OON!N45+OON!R45),0)</f>
        <v>0</v>
      </c>
      <c r="Y45" s="43"/>
      <c r="Z45" s="43">
        <f t="shared" si="222"/>
        <v>0</v>
      </c>
      <c r="AA45" s="43">
        <f t="shared" si="223"/>
        <v>0</v>
      </c>
      <c r="AB45" s="43">
        <f t="shared" si="224"/>
        <v>0</v>
      </c>
      <c r="AC45" s="43">
        <f t="shared" si="225"/>
        <v>0</v>
      </c>
      <c r="AD45" s="43"/>
      <c r="AE45" s="43"/>
      <c r="AF45" s="43"/>
      <c r="AG45" s="43">
        <f t="shared" si="226"/>
        <v>0</v>
      </c>
      <c r="AH45" s="32">
        <f>OON!W45</f>
        <v>0</v>
      </c>
      <c r="AI45" s="32">
        <f>OON!X45</f>
        <v>0</v>
      </c>
      <c r="AJ45" s="18"/>
      <c r="AK45" s="18"/>
      <c r="AL45" s="18"/>
      <c r="AM45" s="18"/>
      <c r="AN45" s="32">
        <f t="shared" si="227"/>
        <v>0</v>
      </c>
      <c r="AO45" s="32">
        <f t="shared" si="228"/>
        <v>0</v>
      </c>
      <c r="AP45" s="32">
        <f t="shared" si="229"/>
        <v>0</v>
      </c>
      <c r="AQ45" s="43">
        <f t="shared" si="230"/>
        <v>0</v>
      </c>
      <c r="AR45" s="43">
        <f t="shared" si="231"/>
        <v>0</v>
      </c>
      <c r="AS45" s="43">
        <f t="shared" si="232"/>
        <v>0</v>
      </c>
      <c r="AT45" s="43">
        <f t="shared" si="233"/>
        <v>0</v>
      </c>
      <c r="AU45" s="43">
        <f t="shared" si="234"/>
        <v>0</v>
      </c>
      <c r="AV45" s="43">
        <f t="shared" si="235"/>
        <v>0</v>
      </c>
      <c r="AW45" s="32">
        <f t="shared" si="236"/>
        <v>0</v>
      </c>
      <c r="AX45" s="32">
        <f t="shared" si="237"/>
        <v>0</v>
      </c>
      <c r="AY45" s="32">
        <f t="shared" si="238"/>
        <v>0</v>
      </c>
    </row>
    <row r="46" spans="1:51" outlineLevel="1" x14ac:dyDescent="0.25">
      <c r="A46" s="23"/>
      <c r="B46" s="24"/>
      <c r="C46" s="24" t="s">
        <v>171</v>
      </c>
      <c r="D46" s="23"/>
      <c r="E46" s="23"/>
      <c r="F46" s="24"/>
      <c r="G46" s="26">
        <f t="shared" ref="G46:AY46" si="239">SUBTOTAL(9,G44:G45)</f>
        <v>34495654</v>
      </c>
      <c r="H46" s="26">
        <f t="shared" si="239"/>
        <v>25150850</v>
      </c>
      <c r="I46" s="26">
        <f t="shared" si="239"/>
        <v>0</v>
      </c>
      <c r="J46" s="26">
        <f t="shared" si="239"/>
        <v>8500987</v>
      </c>
      <c r="K46" s="26">
        <f t="shared" si="239"/>
        <v>503017</v>
      </c>
      <c r="L46" s="26">
        <f t="shared" si="239"/>
        <v>340800</v>
      </c>
      <c r="M46" s="24">
        <f t="shared" si="239"/>
        <v>42.548200000000001</v>
      </c>
      <c r="N46" s="24">
        <f t="shared" si="239"/>
        <v>32.2376</v>
      </c>
      <c r="O46" s="24">
        <f t="shared" si="239"/>
        <v>10.310600000000001</v>
      </c>
      <c r="P46" s="26">
        <f t="shared" si="239"/>
        <v>0</v>
      </c>
      <c r="Q46" s="26">
        <f t="shared" si="239"/>
        <v>0</v>
      </c>
      <c r="R46" s="26">
        <f t="shared" si="239"/>
        <v>0</v>
      </c>
      <c r="S46" s="26">
        <f t="shared" si="239"/>
        <v>0</v>
      </c>
      <c r="T46" s="26">
        <f t="shared" si="239"/>
        <v>0</v>
      </c>
      <c r="U46" s="26">
        <f t="shared" si="239"/>
        <v>0</v>
      </c>
      <c r="V46" s="26">
        <f t="shared" si="239"/>
        <v>0</v>
      </c>
      <c r="W46" s="26">
        <f t="shared" si="239"/>
        <v>0</v>
      </c>
      <c r="X46" s="26">
        <f t="shared" si="239"/>
        <v>0</v>
      </c>
      <c r="Y46" s="26">
        <f t="shared" si="239"/>
        <v>0</v>
      </c>
      <c r="Z46" s="26">
        <f t="shared" si="239"/>
        <v>0</v>
      </c>
      <c r="AA46" s="26">
        <f t="shared" si="239"/>
        <v>0</v>
      </c>
      <c r="AB46" s="26">
        <f t="shared" si="239"/>
        <v>0</v>
      </c>
      <c r="AC46" s="26">
        <f t="shared" si="239"/>
        <v>0</v>
      </c>
      <c r="AD46" s="26">
        <f t="shared" si="239"/>
        <v>0</v>
      </c>
      <c r="AE46" s="26">
        <f t="shared" si="239"/>
        <v>0</v>
      </c>
      <c r="AF46" s="26">
        <f t="shared" si="239"/>
        <v>0</v>
      </c>
      <c r="AG46" s="26">
        <f t="shared" si="239"/>
        <v>0</v>
      </c>
      <c r="AH46" s="24">
        <f t="shared" si="239"/>
        <v>0</v>
      </c>
      <c r="AI46" s="24">
        <f t="shared" si="239"/>
        <v>0</v>
      </c>
      <c r="AJ46" s="24">
        <f t="shared" si="239"/>
        <v>0</v>
      </c>
      <c r="AK46" s="24">
        <f t="shared" si="239"/>
        <v>0</v>
      </c>
      <c r="AL46" s="24">
        <f t="shared" si="239"/>
        <v>0</v>
      </c>
      <c r="AM46" s="24">
        <f t="shared" si="239"/>
        <v>0</v>
      </c>
      <c r="AN46" s="24">
        <f t="shared" si="239"/>
        <v>0</v>
      </c>
      <c r="AO46" s="24">
        <f t="shared" si="239"/>
        <v>0</v>
      </c>
      <c r="AP46" s="24">
        <f t="shared" si="239"/>
        <v>0</v>
      </c>
      <c r="AQ46" s="26">
        <f t="shared" si="239"/>
        <v>34495654</v>
      </c>
      <c r="AR46" s="26">
        <f t="shared" si="239"/>
        <v>25150850</v>
      </c>
      <c r="AS46" s="26">
        <f t="shared" si="239"/>
        <v>0</v>
      </c>
      <c r="AT46" s="26">
        <f t="shared" si="239"/>
        <v>8500987</v>
      </c>
      <c r="AU46" s="26">
        <f t="shared" si="239"/>
        <v>503017</v>
      </c>
      <c r="AV46" s="26">
        <f t="shared" si="239"/>
        <v>340800</v>
      </c>
      <c r="AW46" s="51">
        <f t="shared" si="239"/>
        <v>42.548200000000001</v>
      </c>
      <c r="AX46" s="51">
        <f t="shared" si="239"/>
        <v>32.2376</v>
      </c>
      <c r="AY46" s="51">
        <f t="shared" si="239"/>
        <v>10.310600000000001</v>
      </c>
    </row>
    <row r="47" spans="1:51" outlineLevel="2" x14ac:dyDescent="0.25">
      <c r="A47" s="2">
        <v>1413</v>
      </c>
      <c r="B47" s="18">
        <v>600020380</v>
      </c>
      <c r="C47" s="18" t="s">
        <v>113</v>
      </c>
      <c r="D47" s="2">
        <v>3122</v>
      </c>
      <c r="E47" s="2" t="s">
        <v>60</v>
      </c>
      <c r="F47" s="18" t="s">
        <v>61</v>
      </c>
      <c r="G47" s="43">
        <v>30516106</v>
      </c>
      <c r="H47" s="43">
        <v>22262229</v>
      </c>
      <c r="I47" s="43"/>
      <c r="J47" s="43">
        <v>7524633</v>
      </c>
      <c r="K47" s="43">
        <v>445244</v>
      </c>
      <c r="L47" s="43">
        <v>284000</v>
      </c>
      <c r="M47" s="18">
        <v>37.1706</v>
      </c>
      <c r="N47" s="18">
        <v>28.481999999999999</v>
      </c>
      <c r="O47" s="18">
        <v>8.6885999999999992</v>
      </c>
      <c r="P47" s="43">
        <f t="shared" ref="P47:P49" si="240">W47*-1</f>
        <v>-274400</v>
      </c>
      <c r="Q47" s="43"/>
      <c r="R47" s="43"/>
      <c r="S47" s="43"/>
      <c r="T47" s="43"/>
      <c r="U47" s="43">
        <f t="shared" ref="U47:U49" si="241">P47+Q47+R47+S47+T47</f>
        <v>-274400</v>
      </c>
      <c r="V47" s="43">
        <f>ROUND(OON!J47*80%,0)</f>
        <v>77440</v>
      </c>
      <c r="W47" s="43">
        <f>ROUND((OON!K47+OON!L47+OON!M47+OON!P47+OON!Q47)*80%,0)</f>
        <v>274400</v>
      </c>
      <c r="X47" s="43">
        <f>ROUND((OON!N47+OON!R47),0)</f>
        <v>0</v>
      </c>
      <c r="Y47" s="43"/>
      <c r="Z47" s="43">
        <f t="shared" ref="Z47:Z49" si="242">V47+W47+X47+Y47</f>
        <v>351840</v>
      </c>
      <c r="AA47" s="43">
        <f t="shared" ref="AA47:AA49" si="243">U47+Z47</f>
        <v>77440</v>
      </c>
      <c r="AB47" s="43">
        <f t="shared" ref="AB47:AB49" si="244">ROUND((U47+V47+W47)*33.8%,0)</f>
        <v>26175</v>
      </c>
      <c r="AC47" s="43">
        <f t="shared" ref="AC47:AC49" si="245">ROUND(U47*2%,0)</f>
        <v>-5488</v>
      </c>
      <c r="AD47" s="43"/>
      <c r="AE47" s="43"/>
      <c r="AF47" s="43"/>
      <c r="AG47" s="43">
        <f t="shared" ref="AG47:AG49" si="246">AD47+AE47+AF47</f>
        <v>0</v>
      </c>
      <c r="AH47" s="32">
        <f>OON!W47</f>
        <v>-0.34</v>
      </c>
      <c r="AI47" s="32">
        <f>OON!X47</f>
        <v>-0.89</v>
      </c>
      <c r="AJ47" s="18"/>
      <c r="AK47" s="18"/>
      <c r="AL47" s="18"/>
      <c r="AM47" s="18"/>
      <c r="AN47" s="32">
        <f t="shared" ref="AN47:AN49" si="247">AH47+AJ47+AK47+AL47</f>
        <v>-0.34</v>
      </c>
      <c r="AO47" s="32">
        <f t="shared" ref="AO47:AO49" si="248">AI47+AM47</f>
        <v>-0.89</v>
      </c>
      <c r="AP47" s="32">
        <f t="shared" ref="AP47:AP49" si="249">AN47+AO47</f>
        <v>-1.23</v>
      </c>
      <c r="AQ47" s="43">
        <f t="shared" ref="AQ47:AQ49" si="250">AR47+AS47+AT47+AU47+AV47</f>
        <v>30614233</v>
      </c>
      <c r="AR47" s="43">
        <f t="shared" ref="AR47:AR49" si="251">H47+U47</f>
        <v>21987829</v>
      </c>
      <c r="AS47" s="43">
        <f t="shared" ref="AS47:AS49" si="252">I47+Z47</f>
        <v>351840</v>
      </c>
      <c r="AT47" s="43">
        <f t="shared" ref="AT47:AT49" si="253">J47+AB47</f>
        <v>7550808</v>
      </c>
      <c r="AU47" s="43">
        <f t="shared" ref="AU47:AU49" si="254">K47+AC47</f>
        <v>439756</v>
      </c>
      <c r="AV47" s="43">
        <f t="shared" ref="AV47:AV49" si="255">L47+AG47</f>
        <v>284000</v>
      </c>
      <c r="AW47" s="32">
        <f t="shared" ref="AW47:AW49" si="256">AX47+AY47</f>
        <v>35.940599999999996</v>
      </c>
      <c r="AX47" s="32">
        <f t="shared" ref="AX47:AX49" si="257">N47+AN47</f>
        <v>28.141999999999999</v>
      </c>
      <c r="AY47" s="32">
        <f t="shared" ref="AY47:AY49" si="258">O47+AO47</f>
        <v>7.7985999999999995</v>
      </c>
    </row>
    <row r="48" spans="1:51" outlineLevel="2" x14ac:dyDescent="0.25">
      <c r="A48" s="2">
        <v>1413</v>
      </c>
      <c r="B48" s="18">
        <v>600020380</v>
      </c>
      <c r="C48" s="18" t="s">
        <v>113</v>
      </c>
      <c r="D48" s="2">
        <v>3122</v>
      </c>
      <c r="E48" s="2" t="s">
        <v>62</v>
      </c>
      <c r="F48" s="18" t="s">
        <v>218</v>
      </c>
      <c r="G48" s="43"/>
      <c r="H48" s="43"/>
      <c r="I48" s="43"/>
      <c r="J48" s="43"/>
      <c r="K48" s="43"/>
      <c r="L48" s="43"/>
      <c r="M48" s="18"/>
      <c r="N48" s="18"/>
      <c r="O48" s="18"/>
      <c r="P48" s="43">
        <f t="shared" si="240"/>
        <v>0</v>
      </c>
      <c r="Q48" s="43"/>
      <c r="R48" s="43"/>
      <c r="S48" s="43"/>
      <c r="T48" s="43"/>
      <c r="U48" s="43">
        <f t="shared" si="241"/>
        <v>0</v>
      </c>
      <c r="V48" s="43">
        <f>ROUND(OON!J48*80%,0)</f>
        <v>0</v>
      </c>
      <c r="W48" s="43">
        <f>ROUND((OON!K48+OON!L48+OON!M48+OON!P48+OON!Q48)*80%,0)</f>
        <v>0</v>
      </c>
      <c r="X48" s="43">
        <f>ROUND((OON!N48+OON!R48),0)</f>
        <v>0</v>
      </c>
      <c r="Y48" s="43"/>
      <c r="Z48" s="43">
        <f t="shared" si="242"/>
        <v>0</v>
      </c>
      <c r="AA48" s="43">
        <f t="shared" si="243"/>
        <v>0</v>
      </c>
      <c r="AB48" s="43">
        <f t="shared" si="244"/>
        <v>0</v>
      </c>
      <c r="AC48" s="43">
        <f t="shared" si="245"/>
        <v>0</v>
      </c>
      <c r="AD48" s="43"/>
      <c r="AE48" s="43"/>
      <c r="AF48" s="43"/>
      <c r="AG48" s="43">
        <f t="shared" si="246"/>
        <v>0</v>
      </c>
      <c r="AH48" s="32">
        <f>OON!W48</f>
        <v>0</v>
      </c>
      <c r="AI48" s="32">
        <f>OON!X48</f>
        <v>0</v>
      </c>
      <c r="AJ48" s="18"/>
      <c r="AK48" s="18"/>
      <c r="AL48" s="18"/>
      <c r="AM48" s="18"/>
      <c r="AN48" s="32">
        <f t="shared" si="247"/>
        <v>0</v>
      </c>
      <c r="AO48" s="32">
        <f t="shared" si="248"/>
        <v>0</v>
      </c>
      <c r="AP48" s="32">
        <f t="shared" si="249"/>
        <v>0</v>
      </c>
      <c r="AQ48" s="43">
        <f t="shared" si="250"/>
        <v>0</v>
      </c>
      <c r="AR48" s="43">
        <f t="shared" si="251"/>
        <v>0</v>
      </c>
      <c r="AS48" s="43">
        <f t="shared" si="252"/>
        <v>0</v>
      </c>
      <c r="AT48" s="43">
        <f t="shared" si="253"/>
        <v>0</v>
      </c>
      <c r="AU48" s="43">
        <f t="shared" si="254"/>
        <v>0</v>
      </c>
      <c r="AV48" s="43">
        <f t="shared" si="255"/>
        <v>0</v>
      </c>
      <c r="AW48" s="32">
        <f t="shared" si="256"/>
        <v>0</v>
      </c>
      <c r="AX48" s="32">
        <f t="shared" si="257"/>
        <v>0</v>
      </c>
      <c r="AY48" s="32">
        <f t="shared" si="258"/>
        <v>0</v>
      </c>
    </row>
    <row r="49" spans="1:51" outlineLevel="2" x14ac:dyDescent="0.25">
      <c r="A49" s="2">
        <v>1413</v>
      </c>
      <c r="B49" s="18">
        <v>600020380</v>
      </c>
      <c r="C49" s="18" t="s">
        <v>113</v>
      </c>
      <c r="D49" s="2">
        <v>3150</v>
      </c>
      <c r="E49" s="2" t="s">
        <v>65</v>
      </c>
      <c r="F49" s="18" t="s">
        <v>61</v>
      </c>
      <c r="G49" s="43">
        <v>5759063</v>
      </c>
      <c r="H49" s="43">
        <v>4176040</v>
      </c>
      <c r="I49" s="43"/>
      <c r="J49" s="43">
        <v>1411502</v>
      </c>
      <c r="K49" s="43">
        <v>83521</v>
      </c>
      <c r="L49" s="43">
        <v>88000</v>
      </c>
      <c r="M49" s="18">
        <v>7.3457999999999997</v>
      </c>
      <c r="N49" s="18">
        <v>6.6</v>
      </c>
      <c r="O49" s="18">
        <v>0.74580000000000002</v>
      </c>
      <c r="P49" s="43">
        <f t="shared" si="240"/>
        <v>-28080</v>
      </c>
      <c r="Q49" s="43"/>
      <c r="R49" s="43"/>
      <c r="S49" s="43"/>
      <c r="T49" s="43"/>
      <c r="U49" s="43">
        <f t="shared" si="241"/>
        <v>-28080</v>
      </c>
      <c r="V49" s="43">
        <f>ROUND(OON!J49*80%,0)</f>
        <v>0</v>
      </c>
      <c r="W49" s="43">
        <f>ROUND((OON!K49+OON!L49+OON!M49+OON!P49+OON!Q49)*80%,0)</f>
        <v>28080</v>
      </c>
      <c r="X49" s="43">
        <f>ROUND((OON!N49+OON!R49),0)</f>
        <v>0</v>
      </c>
      <c r="Y49" s="43"/>
      <c r="Z49" s="43">
        <f t="shared" si="242"/>
        <v>28080</v>
      </c>
      <c r="AA49" s="43">
        <f t="shared" si="243"/>
        <v>0</v>
      </c>
      <c r="AB49" s="43">
        <f t="shared" si="244"/>
        <v>0</v>
      </c>
      <c r="AC49" s="43">
        <f t="shared" si="245"/>
        <v>-562</v>
      </c>
      <c r="AD49" s="43"/>
      <c r="AE49" s="43"/>
      <c r="AF49" s="43"/>
      <c r="AG49" s="43">
        <f t="shared" si="246"/>
        <v>0</v>
      </c>
      <c r="AH49" s="32">
        <f>OON!W49</f>
        <v>-0.09</v>
      </c>
      <c r="AI49" s="32">
        <f>OON!X49</f>
        <v>0</v>
      </c>
      <c r="AJ49" s="18"/>
      <c r="AK49" s="18"/>
      <c r="AL49" s="18"/>
      <c r="AM49" s="18"/>
      <c r="AN49" s="32">
        <f t="shared" si="247"/>
        <v>-0.09</v>
      </c>
      <c r="AO49" s="32">
        <f t="shared" si="248"/>
        <v>0</v>
      </c>
      <c r="AP49" s="32">
        <f t="shared" si="249"/>
        <v>-0.09</v>
      </c>
      <c r="AQ49" s="43">
        <f t="shared" si="250"/>
        <v>5758501</v>
      </c>
      <c r="AR49" s="43">
        <f t="shared" si="251"/>
        <v>4147960</v>
      </c>
      <c r="AS49" s="43">
        <f t="shared" si="252"/>
        <v>28080</v>
      </c>
      <c r="AT49" s="43">
        <f t="shared" si="253"/>
        <v>1411502</v>
      </c>
      <c r="AU49" s="43">
        <f t="shared" si="254"/>
        <v>82959</v>
      </c>
      <c r="AV49" s="43">
        <f t="shared" si="255"/>
        <v>88000</v>
      </c>
      <c r="AW49" s="32">
        <f t="shared" si="256"/>
        <v>7.2557999999999998</v>
      </c>
      <c r="AX49" s="32">
        <f t="shared" si="257"/>
        <v>6.51</v>
      </c>
      <c r="AY49" s="32">
        <f t="shared" si="258"/>
        <v>0.74580000000000002</v>
      </c>
    </row>
    <row r="50" spans="1:51" outlineLevel="1" x14ac:dyDescent="0.25">
      <c r="A50" s="23"/>
      <c r="B50" s="24"/>
      <c r="C50" s="24" t="s">
        <v>172</v>
      </c>
      <c r="D50" s="23"/>
      <c r="E50" s="23"/>
      <c r="F50" s="24"/>
      <c r="G50" s="26">
        <f t="shared" ref="G50:AY50" si="259">SUBTOTAL(9,G47:G49)</f>
        <v>36275169</v>
      </c>
      <c r="H50" s="26">
        <f t="shared" si="259"/>
        <v>26438269</v>
      </c>
      <c r="I50" s="26">
        <f t="shared" si="259"/>
        <v>0</v>
      </c>
      <c r="J50" s="26">
        <f t="shared" si="259"/>
        <v>8936135</v>
      </c>
      <c r="K50" s="26">
        <f t="shared" si="259"/>
        <v>528765</v>
      </c>
      <c r="L50" s="26">
        <f t="shared" si="259"/>
        <v>372000</v>
      </c>
      <c r="M50" s="24">
        <f t="shared" si="259"/>
        <v>44.516399999999997</v>
      </c>
      <c r="N50" s="24">
        <f t="shared" si="259"/>
        <v>35.082000000000001</v>
      </c>
      <c r="O50" s="24">
        <f t="shared" si="259"/>
        <v>9.4344000000000001</v>
      </c>
      <c r="P50" s="26">
        <f t="shared" si="259"/>
        <v>-302480</v>
      </c>
      <c r="Q50" s="26">
        <f t="shared" si="259"/>
        <v>0</v>
      </c>
      <c r="R50" s="26">
        <f t="shared" si="259"/>
        <v>0</v>
      </c>
      <c r="S50" s="26">
        <f t="shared" si="259"/>
        <v>0</v>
      </c>
      <c r="T50" s="26">
        <f t="shared" si="259"/>
        <v>0</v>
      </c>
      <c r="U50" s="26">
        <f t="shared" si="259"/>
        <v>-302480</v>
      </c>
      <c r="V50" s="26">
        <f t="shared" si="259"/>
        <v>77440</v>
      </c>
      <c r="W50" s="26">
        <f t="shared" si="259"/>
        <v>302480</v>
      </c>
      <c r="X50" s="26">
        <f t="shared" si="259"/>
        <v>0</v>
      </c>
      <c r="Y50" s="26">
        <f t="shared" si="259"/>
        <v>0</v>
      </c>
      <c r="Z50" s="26">
        <f t="shared" si="259"/>
        <v>379920</v>
      </c>
      <c r="AA50" s="26">
        <f t="shared" si="259"/>
        <v>77440</v>
      </c>
      <c r="AB50" s="26">
        <f t="shared" si="259"/>
        <v>26175</v>
      </c>
      <c r="AC50" s="26">
        <f t="shared" si="259"/>
        <v>-6050</v>
      </c>
      <c r="AD50" s="26">
        <f t="shared" si="259"/>
        <v>0</v>
      </c>
      <c r="AE50" s="26">
        <f t="shared" si="259"/>
        <v>0</v>
      </c>
      <c r="AF50" s="26">
        <f t="shared" si="259"/>
        <v>0</v>
      </c>
      <c r="AG50" s="26">
        <f t="shared" si="259"/>
        <v>0</v>
      </c>
      <c r="AH50" s="24">
        <f t="shared" si="259"/>
        <v>-0.43000000000000005</v>
      </c>
      <c r="AI50" s="24">
        <f t="shared" si="259"/>
        <v>-0.89</v>
      </c>
      <c r="AJ50" s="24">
        <f t="shared" si="259"/>
        <v>0</v>
      </c>
      <c r="AK50" s="24">
        <f t="shared" si="259"/>
        <v>0</v>
      </c>
      <c r="AL50" s="24">
        <f t="shared" si="259"/>
        <v>0</v>
      </c>
      <c r="AM50" s="24">
        <f t="shared" si="259"/>
        <v>0</v>
      </c>
      <c r="AN50" s="24">
        <f t="shared" si="259"/>
        <v>-0.43000000000000005</v>
      </c>
      <c r="AO50" s="24">
        <f t="shared" si="259"/>
        <v>-0.89</v>
      </c>
      <c r="AP50" s="24">
        <f t="shared" si="259"/>
        <v>-1.32</v>
      </c>
      <c r="AQ50" s="26">
        <f t="shared" si="259"/>
        <v>36372734</v>
      </c>
      <c r="AR50" s="26">
        <f t="shared" si="259"/>
        <v>26135789</v>
      </c>
      <c r="AS50" s="26">
        <f t="shared" si="259"/>
        <v>379920</v>
      </c>
      <c r="AT50" s="26">
        <f t="shared" si="259"/>
        <v>8962310</v>
      </c>
      <c r="AU50" s="26">
        <f t="shared" si="259"/>
        <v>522715</v>
      </c>
      <c r="AV50" s="26">
        <f t="shared" si="259"/>
        <v>372000</v>
      </c>
      <c r="AW50" s="51">
        <f t="shared" si="259"/>
        <v>43.196399999999997</v>
      </c>
      <c r="AX50" s="51">
        <f t="shared" si="259"/>
        <v>34.652000000000001</v>
      </c>
      <c r="AY50" s="51">
        <f t="shared" si="259"/>
        <v>8.5443999999999996</v>
      </c>
    </row>
    <row r="51" spans="1:51" outlineLevel="2" x14ac:dyDescent="0.25">
      <c r="A51" s="2">
        <v>1414</v>
      </c>
      <c r="B51" s="18">
        <v>600010571</v>
      </c>
      <c r="C51" s="18" t="s">
        <v>114</v>
      </c>
      <c r="D51" s="2">
        <v>3122</v>
      </c>
      <c r="E51" s="2" t="s">
        <v>60</v>
      </c>
      <c r="F51" s="18" t="s">
        <v>61</v>
      </c>
      <c r="G51" s="43">
        <v>37498504</v>
      </c>
      <c r="H51" s="43">
        <v>27338516</v>
      </c>
      <c r="I51" s="43"/>
      <c r="J51" s="43">
        <v>9240418</v>
      </c>
      <c r="K51" s="43">
        <v>546770</v>
      </c>
      <c r="L51" s="43">
        <v>372800</v>
      </c>
      <c r="M51" s="18">
        <v>48.0364</v>
      </c>
      <c r="N51" s="18">
        <v>38.142800000000001</v>
      </c>
      <c r="O51" s="18">
        <v>9.8935999999999993</v>
      </c>
      <c r="P51" s="43">
        <f t="shared" ref="P51:P52" si="260">W51*-1</f>
        <v>-52160</v>
      </c>
      <c r="Q51" s="43"/>
      <c r="R51" s="43"/>
      <c r="S51" s="43"/>
      <c r="T51" s="43"/>
      <c r="U51" s="43">
        <f t="shared" ref="U51:U52" si="261">P51+Q51+R51+S51+T51</f>
        <v>-52160</v>
      </c>
      <c r="V51" s="43">
        <f>ROUND(OON!J51*80%,0)</f>
        <v>0</v>
      </c>
      <c r="W51" s="43">
        <f>ROUND((OON!K51+OON!L51+OON!M51+OON!P51+OON!Q51)*80%,0)</f>
        <v>52160</v>
      </c>
      <c r="X51" s="43">
        <f>ROUND((OON!N51+OON!R51),0)</f>
        <v>0</v>
      </c>
      <c r="Y51" s="43"/>
      <c r="Z51" s="43">
        <f t="shared" ref="Z51:Z52" si="262">V51+W51+X51+Y51</f>
        <v>52160</v>
      </c>
      <c r="AA51" s="43">
        <f t="shared" ref="AA51:AA52" si="263">U51+Z51</f>
        <v>0</v>
      </c>
      <c r="AB51" s="43">
        <f t="shared" ref="AB51:AB52" si="264">ROUND((U51+V51+W51)*33.8%,0)</f>
        <v>0</v>
      </c>
      <c r="AC51" s="43">
        <f t="shared" ref="AC51:AC52" si="265">ROUND(U51*2%,0)</f>
        <v>-1043</v>
      </c>
      <c r="AD51" s="43"/>
      <c r="AE51" s="43"/>
      <c r="AF51" s="43"/>
      <c r="AG51" s="43">
        <f t="shared" ref="AG51:AG52" si="266">AD51+AE51+AF51</f>
        <v>0</v>
      </c>
      <c r="AH51" s="32">
        <f>OON!W51</f>
        <v>-0.1</v>
      </c>
      <c r="AI51" s="32">
        <f>OON!X51</f>
        <v>-0.1</v>
      </c>
      <c r="AJ51" s="18"/>
      <c r="AK51" s="18"/>
      <c r="AL51" s="18"/>
      <c r="AM51" s="18"/>
      <c r="AN51" s="32">
        <f t="shared" ref="AN51:AN52" si="267">AH51+AJ51+AK51+AL51</f>
        <v>-0.1</v>
      </c>
      <c r="AO51" s="32">
        <f t="shared" ref="AO51:AO52" si="268">AI51+AM51</f>
        <v>-0.1</v>
      </c>
      <c r="AP51" s="32">
        <f t="shared" ref="AP51:AP52" si="269">AN51+AO51</f>
        <v>-0.2</v>
      </c>
      <c r="AQ51" s="43">
        <f t="shared" ref="AQ51:AQ52" si="270">AR51+AS51+AT51+AU51+AV51</f>
        <v>37497461</v>
      </c>
      <c r="AR51" s="43">
        <f t="shared" ref="AR51:AR52" si="271">H51+U51</f>
        <v>27286356</v>
      </c>
      <c r="AS51" s="43">
        <f t="shared" ref="AS51:AS52" si="272">I51+Z51</f>
        <v>52160</v>
      </c>
      <c r="AT51" s="43">
        <f t="shared" ref="AT51:AT52" si="273">J51+AB51</f>
        <v>9240418</v>
      </c>
      <c r="AU51" s="43">
        <f t="shared" ref="AU51:AU52" si="274">K51+AC51</f>
        <v>545727</v>
      </c>
      <c r="AV51" s="43">
        <f t="shared" ref="AV51:AV52" si="275">L51+AG51</f>
        <v>372800</v>
      </c>
      <c r="AW51" s="32">
        <f t="shared" ref="AW51:AW52" si="276">AX51+AY51</f>
        <v>47.836399999999998</v>
      </c>
      <c r="AX51" s="32">
        <f t="shared" ref="AX51:AX52" si="277">N51+AN51</f>
        <v>38.0428</v>
      </c>
      <c r="AY51" s="32">
        <f t="shared" ref="AY51:AY52" si="278">O51+AO51</f>
        <v>9.7935999999999996</v>
      </c>
    </row>
    <row r="52" spans="1:51" outlineLevel="2" x14ac:dyDescent="0.25">
      <c r="A52" s="2">
        <v>1414</v>
      </c>
      <c r="B52" s="18">
        <v>600010571</v>
      </c>
      <c r="C52" s="18" t="s">
        <v>114</v>
      </c>
      <c r="D52" s="2">
        <v>3122</v>
      </c>
      <c r="E52" s="2" t="s">
        <v>62</v>
      </c>
      <c r="F52" s="18" t="s">
        <v>218</v>
      </c>
      <c r="G52" s="43"/>
      <c r="H52" s="43"/>
      <c r="I52" s="43"/>
      <c r="J52" s="43"/>
      <c r="K52" s="43"/>
      <c r="L52" s="43"/>
      <c r="M52" s="18"/>
      <c r="N52" s="18"/>
      <c r="O52" s="18"/>
      <c r="P52" s="43">
        <f t="shared" si="260"/>
        <v>0</v>
      </c>
      <c r="Q52" s="43"/>
      <c r="R52" s="43">
        <v>259833</v>
      </c>
      <c r="S52" s="43"/>
      <c r="T52" s="43"/>
      <c r="U52" s="43">
        <f t="shared" si="261"/>
        <v>259833</v>
      </c>
      <c r="V52" s="43">
        <f>ROUND(OON!J52*80%,0)</f>
        <v>0</v>
      </c>
      <c r="W52" s="43">
        <f>ROUND((OON!K52+OON!L52+OON!M52+OON!P52+OON!Q52)*80%,0)</f>
        <v>0</v>
      </c>
      <c r="X52" s="43">
        <f>ROUND((OON!N52+OON!R52),0)</f>
        <v>0</v>
      </c>
      <c r="Y52" s="43"/>
      <c r="Z52" s="43">
        <f t="shared" si="262"/>
        <v>0</v>
      </c>
      <c r="AA52" s="43">
        <f t="shared" si="263"/>
        <v>259833</v>
      </c>
      <c r="AB52" s="43">
        <f t="shared" si="264"/>
        <v>87824</v>
      </c>
      <c r="AC52" s="43">
        <f t="shared" si="265"/>
        <v>5197</v>
      </c>
      <c r="AD52" s="43"/>
      <c r="AE52" s="43"/>
      <c r="AF52" s="43"/>
      <c r="AG52" s="43">
        <f t="shared" si="266"/>
        <v>0</v>
      </c>
      <c r="AH52" s="32">
        <f>OON!W52</f>
        <v>0</v>
      </c>
      <c r="AI52" s="32">
        <f>OON!X52</f>
        <v>0</v>
      </c>
      <c r="AJ52" s="18"/>
      <c r="AK52" s="18">
        <v>0.75</v>
      </c>
      <c r="AL52" s="18"/>
      <c r="AM52" s="18"/>
      <c r="AN52" s="32">
        <f t="shared" si="267"/>
        <v>0.75</v>
      </c>
      <c r="AO52" s="32">
        <f t="shared" si="268"/>
        <v>0</v>
      </c>
      <c r="AP52" s="32">
        <f t="shared" si="269"/>
        <v>0.75</v>
      </c>
      <c r="AQ52" s="43">
        <f t="shared" si="270"/>
        <v>352854</v>
      </c>
      <c r="AR52" s="43">
        <f t="shared" si="271"/>
        <v>259833</v>
      </c>
      <c r="AS52" s="43">
        <f t="shared" si="272"/>
        <v>0</v>
      </c>
      <c r="AT52" s="43">
        <f t="shared" si="273"/>
        <v>87824</v>
      </c>
      <c r="AU52" s="43">
        <f t="shared" si="274"/>
        <v>5197</v>
      </c>
      <c r="AV52" s="43">
        <f t="shared" si="275"/>
        <v>0</v>
      </c>
      <c r="AW52" s="32">
        <f t="shared" si="276"/>
        <v>0.75</v>
      </c>
      <c r="AX52" s="32">
        <f t="shared" si="277"/>
        <v>0.75</v>
      </c>
      <c r="AY52" s="32">
        <f t="shared" si="278"/>
        <v>0</v>
      </c>
    </row>
    <row r="53" spans="1:51" outlineLevel="1" x14ac:dyDescent="0.25">
      <c r="A53" s="23"/>
      <c r="B53" s="24"/>
      <c r="C53" s="24" t="s">
        <v>173</v>
      </c>
      <c r="D53" s="23"/>
      <c r="E53" s="23"/>
      <c r="F53" s="24"/>
      <c r="G53" s="26">
        <f t="shared" ref="G53:AY53" si="279">SUBTOTAL(9,G51:G52)</f>
        <v>37498504</v>
      </c>
      <c r="H53" s="26">
        <f t="shared" si="279"/>
        <v>27338516</v>
      </c>
      <c r="I53" s="26">
        <f t="shared" si="279"/>
        <v>0</v>
      </c>
      <c r="J53" s="26">
        <f t="shared" si="279"/>
        <v>9240418</v>
      </c>
      <c r="K53" s="26">
        <f t="shared" si="279"/>
        <v>546770</v>
      </c>
      <c r="L53" s="26">
        <f t="shared" si="279"/>
        <v>372800</v>
      </c>
      <c r="M53" s="24">
        <f t="shared" si="279"/>
        <v>48.0364</v>
      </c>
      <c r="N53" s="24">
        <f t="shared" si="279"/>
        <v>38.142800000000001</v>
      </c>
      <c r="O53" s="24">
        <f t="shared" si="279"/>
        <v>9.8935999999999993</v>
      </c>
      <c r="P53" s="26">
        <f t="shared" si="279"/>
        <v>-52160</v>
      </c>
      <c r="Q53" s="26">
        <f t="shared" si="279"/>
        <v>0</v>
      </c>
      <c r="R53" s="26">
        <f t="shared" si="279"/>
        <v>259833</v>
      </c>
      <c r="S53" s="26">
        <f t="shared" si="279"/>
        <v>0</v>
      </c>
      <c r="T53" s="26">
        <f t="shared" si="279"/>
        <v>0</v>
      </c>
      <c r="U53" s="26">
        <f t="shared" si="279"/>
        <v>207673</v>
      </c>
      <c r="V53" s="26">
        <f t="shared" si="279"/>
        <v>0</v>
      </c>
      <c r="W53" s="26">
        <f t="shared" si="279"/>
        <v>52160</v>
      </c>
      <c r="X53" s="26">
        <f t="shared" si="279"/>
        <v>0</v>
      </c>
      <c r="Y53" s="26">
        <f t="shared" si="279"/>
        <v>0</v>
      </c>
      <c r="Z53" s="26">
        <f t="shared" si="279"/>
        <v>52160</v>
      </c>
      <c r="AA53" s="26">
        <f t="shared" si="279"/>
        <v>259833</v>
      </c>
      <c r="AB53" s="26">
        <f t="shared" si="279"/>
        <v>87824</v>
      </c>
      <c r="AC53" s="26">
        <f t="shared" si="279"/>
        <v>4154</v>
      </c>
      <c r="AD53" s="26">
        <f t="shared" si="279"/>
        <v>0</v>
      </c>
      <c r="AE53" s="26">
        <f t="shared" si="279"/>
        <v>0</v>
      </c>
      <c r="AF53" s="26">
        <f t="shared" si="279"/>
        <v>0</v>
      </c>
      <c r="AG53" s="26">
        <f t="shared" si="279"/>
        <v>0</v>
      </c>
      <c r="AH53" s="24">
        <f t="shared" si="279"/>
        <v>-0.1</v>
      </c>
      <c r="AI53" s="24">
        <f t="shared" si="279"/>
        <v>-0.1</v>
      </c>
      <c r="AJ53" s="24">
        <f t="shared" si="279"/>
        <v>0</v>
      </c>
      <c r="AK53" s="24">
        <f t="shared" si="279"/>
        <v>0.75</v>
      </c>
      <c r="AL53" s="24">
        <f t="shared" si="279"/>
        <v>0</v>
      </c>
      <c r="AM53" s="24">
        <f t="shared" si="279"/>
        <v>0</v>
      </c>
      <c r="AN53" s="24">
        <f t="shared" si="279"/>
        <v>0.65</v>
      </c>
      <c r="AO53" s="24">
        <f t="shared" si="279"/>
        <v>-0.1</v>
      </c>
      <c r="AP53" s="24">
        <f t="shared" si="279"/>
        <v>0.55000000000000004</v>
      </c>
      <c r="AQ53" s="26">
        <f t="shared" si="279"/>
        <v>37850315</v>
      </c>
      <c r="AR53" s="26">
        <f t="shared" si="279"/>
        <v>27546189</v>
      </c>
      <c r="AS53" s="26">
        <f t="shared" si="279"/>
        <v>52160</v>
      </c>
      <c r="AT53" s="26">
        <f t="shared" si="279"/>
        <v>9328242</v>
      </c>
      <c r="AU53" s="26">
        <f t="shared" si="279"/>
        <v>550924</v>
      </c>
      <c r="AV53" s="26">
        <f t="shared" si="279"/>
        <v>372800</v>
      </c>
      <c r="AW53" s="51">
        <f t="shared" si="279"/>
        <v>48.586399999999998</v>
      </c>
      <c r="AX53" s="51">
        <f t="shared" si="279"/>
        <v>38.7928</v>
      </c>
      <c r="AY53" s="51">
        <f t="shared" si="279"/>
        <v>9.7935999999999996</v>
      </c>
    </row>
    <row r="54" spans="1:51" outlineLevel="2" x14ac:dyDescent="0.25">
      <c r="A54" s="2">
        <v>1418</v>
      </c>
      <c r="B54" s="18">
        <v>600010040</v>
      </c>
      <c r="C54" s="18" t="s">
        <v>115</v>
      </c>
      <c r="D54" s="2">
        <v>3122</v>
      </c>
      <c r="E54" s="2" t="s">
        <v>60</v>
      </c>
      <c r="F54" s="18" t="s">
        <v>61</v>
      </c>
      <c r="G54" s="43">
        <v>31165056</v>
      </c>
      <c r="H54" s="43">
        <v>22737155</v>
      </c>
      <c r="I54" s="43"/>
      <c r="J54" s="43">
        <v>7685158</v>
      </c>
      <c r="K54" s="43">
        <v>454743</v>
      </c>
      <c r="L54" s="43">
        <v>288000</v>
      </c>
      <c r="M54" s="18">
        <v>39.317300000000003</v>
      </c>
      <c r="N54" s="18">
        <v>28.9527</v>
      </c>
      <c r="O54" s="18">
        <v>10.364599999999999</v>
      </c>
      <c r="P54" s="43">
        <f t="shared" ref="P54:P57" si="280">W54*-1</f>
        <v>0</v>
      </c>
      <c r="Q54" s="43"/>
      <c r="R54" s="43"/>
      <c r="S54" s="43"/>
      <c r="T54" s="43"/>
      <c r="U54" s="43">
        <f t="shared" ref="U54:U57" si="281">P54+Q54+R54+S54+T54</f>
        <v>0</v>
      </c>
      <c r="V54" s="43">
        <f>ROUND(OON!J54*80%,0)</f>
        <v>0</v>
      </c>
      <c r="W54" s="43">
        <f>ROUND((OON!K54+OON!L54+OON!M54+OON!P54+OON!Q54)*80%,0)</f>
        <v>0</v>
      </c>
      <c r="X54" s="43">
        <f>ROUND((OON!N54+OON!R54),0)</f>
        <v>0</v>
      </c>
      <c r="Y54" s="43"/>
      <c r="Z54" s="43">
        <f t="shared" ref="Z54:Z57" si="282">V54+W54+X54+Y54</f>
        <v>0</v>
      </c>
      <c r="AA54" s="43">
        <f t="shared" ref="AA54:AA57" si="283">U54+Z54</f>
        <v>0</v>
      </c>
      <c r="AB54" s="43">
        <f t="shared" ref="AB54:AB57" si="284">ROUND((U54+V54+W54)*33.8%,0)</f>
        <v>0</v>
      </c>
      <c r="AC54" s="43">
        <f t="shared" ref="AC54:AC57" si="285">ROUND(U54*2%,0)</f>
        <v>0</v>
      </c>
      <c r="AD54" s="43"/>
      <c r="AE54" s="43"/>
      <c r="AF54" s="43"/>
      <c r="AG54" s="43">
        <f t="shared" ref="AG54:AG57" si="286">AD54+AE54+AF54</f>
        <v>0</v>
      </c>
      <c r="AH54" s="32">
        <f>OON!W54</f>
        <v>0</v>
      </c>
      <c r="AI54" s="32">
        <f>OON!X54</f>
        <v>0</v>
      </c>
      <c r="AJ54" s="18"/>
      <c r="AK54" s="18"/>
      <c r="AL54" s="18"/>
      <c r="AM54" s="18"/>
      <c r="AN54" s="32">
        <f t="shared" ref="AN54:AN57" si="287">AH54+AJ54+AK54+AL54</f>
        <v>0</v>
      </c>
      <c r="AO54" s="32">
        <f t="shared" ref="AO54:AO57" si="288">AI54+AM54</f>
        <v>0</v>
      </c>
      <c r="AP54" s="32">
        <f t="shared" ref="AP54:AP57" si="289">AN54+AO54</f>
        <v>0</v>
      </c>
      <c r="AQ54" s="43">
        <f t="shared" ref="AQ54:AQ57" si="290">AR54+AS54+AT54+AU54+AV54</f>
        <v>31165056</v>
      </c>
      <c r="AR54" s="43">
        <f t="shared" ref="AR54:AR57" si="291">H54+U54</f>
        <v>22737155</v>
      </c>
      <c r="AS54" s="43">
        <f t="shared" ref="AS54:AS57" si="292">I54+Z54</f>
        <v>0</v>
      </c>
      <c r="AT54" s="43">
        <f t="shared" ref="AT54:AT57" si="293">J54+AB54</f>
        <v>7685158</v>
      </c>
      <c r="AU54" s="43">
        <f t="shared" ref="AU54:AU57" si="294">K54+AC54</f>
        <v>454743</v>
      </c>
      <c r="AV54" s="43">
        <f t="shared" ref="AV54:AV57" si="295">L54+AG54</f>
        <v>288000</v>
      </c>
      <c r="AW54" s="32">
        <f t="shared" ref="AW54:AW57" si="296">AX54+AY54</f>
        <v>39.317300000000003</v>
      </c>
      <c r="AX54" s="32">
        <f t="shared" ref="AX54:AX57" si="297">N54+AN54</f>
        <v>28.9527</v>
      </c>
      <c r="AY54" s="32">
        <f t="shared" ref="AY54:AY57" si="298">O54+AO54</f>
        <v>10.364599999999999</v>
      </c>
    </row>
    <row r="55" spans="1:51" outlineLevel="2" x14ac:dyDescent="0.25">
      <c r="A55" s="2">
        <v>1418</v>
      </c>
      <c r="B55" s="18">
        <v>600010040</v>
      </c>
      <c r="C55" s="18" t="s">
        <v>115</v>
      </c>
      <c r="D55" s="2">
        <v>3122</v>
      </c>
      <c r="E55" s="2" t="s">
        <v>62</v>
      </c>
      <c r="F55" s="18" t="s">
        <v>218</v>
      </c>
      <c r="G55" s="43"/>
      <c r="H55" s="43"/>
      <c r="I55" s="43"/>
      <c r="J55" s="43"/>
      <c r="K55" s="43"/>
      <c r="L55" s="43"/>
      <c r="M55" s="18"/>
      <c r="N55" s="18"/>
      <c r="O55" s="18"/>
      <c r="P55" s="43">
        <f t="shared" si="280"/>
        <v>0</v>
      </c>
      <c r="Q55" s="43"/>
      <c r="R55" s="43"/>
      <c r="S55" s="43"/>
      <c r="T55" s="43"/>
      <c r="U55" s="43">
        <f t="shared" si="281"/>
        <v>0</v>
      </c>
      <c r="V55" s="43">
        <f>ROUND(OON!J55*80%,0)</f>
        <v>0</v>
      </c>
      <c r="W55" s="43">
        <f>ROUND((OON!K55+OON!L55+OON!M55+OON!P55+OON!Q55)*80%,0)</f>
        <v>0</v>
      </c>
      <c r="X55" s="43">
        <f>ROUND((OON!N55+OON!R55),0)</f>
        <v>0</v>
      </c>
      <c r="Y55" s="43"/>
      <c r="Z55" s="43">
        <f t="shared" si="282"/>
        <v>0</v>
      </c>
      <c r="AA55" s="43">
        <f t="shared" si="283"/>
        <v>0</v>
      </c>
      <c r="AB55" s="43">
        <f t="shared" si="284"/>
        <v>0</v>
      </c>
      <c r="AC55" s="43">
        <f t="shared" si="285"/>
        <v>0</v>
      </c>
      <c r="AD55" s="43"/>
      <c r="AE55" s="43"/>
      <c r="AF55" s="43"/>
      <c r="AG55" s="43">
        <f t="shared" si="286"/>
        <v>0</v>
      </c>
      <c r="AH55" s="32">
        <f>OON!W55</f>
        <v>0</v>
      </c>
      <c r="AI55" s="32">
        <f>OON!X55</f>
        <v>0</v>
      </c>
      <c r="AJ55" s="18"/>
      <c r="AK55" s="18"/>
      <c r="AL55" s="18"/>
      <c r="AM55" s="18"/>
      <c r="AN55" s="32">
        <f t="shared" si="287"/>
        <v>0</v>
      </c>
      <c r="AO55" s="32">
        <f t="shared" si="288"/>
        <v>0</v>
      </c>
      <c r="AP55" s="32">
        <f t="shared" si="289"/>
        <v>0</v>
      </c>
      <c r="AQ55" s="43">
        <f t="shared" si="290"/>
        <v>0</v>
      </c>
      <c r="AR55" s="43">
        <f t="shared" si="291"/>
        <v>0</v>
      </c>
      <c r="AS55" s="43">
        <f t="shared" si="292"/>
        <v>0</v>
      </c>
      <c r="AT55" s="43">
        <f t="shared" si="293"/>
        <v>0</v>
      </c>
      <c r="AU55" s="43">
        <f t="shared" si="294"/>
        <v>0</v>
      </c>
      <c r="AV55" s="43">
        <f t="shared" si="295"/>
        <v>0</v>
      </c>
      <c r="AW55" s="32">
        <f t="shared" si="296"/>
        <v>0</v>
      </c>
      <c r="AX55" s="32">
        <f t="shared" si="297"/>
        <v>0</v>
      </c>
      <c r="AY55" s="32">
        <f t="shared" si="298"/>
        <v>0</v>
      </c>
    </row>
    <row r="56" spans="1:51" outlineLevel="2" x14ac:dyDescent="0.25">
      <c r="A56" s="2">
        <v>1418</v>
      </c>
      <c r="B56" s="18">
        <v>600010040</v>
      </c>
      <c r="C56" s="18" t="s">
        <v>115</v>
      </c>
      <c r="D56" s="2">
        <v>3141</v>
      </c>
      <c r="E56" s="2" t="s">
        <v>63</v>
      </c>
      <c r="F56" s="18" t="s">
        <v>218</v>
      </c>
      <c r="G56" s="43">
        <v>3831479</v>
      </c>
      <c r="H56" s="43">
        <v>2797541</v>
      </c>
      <c r="I56" s="43"/>
      <c r="J56" s="43">
        <v>945569</v>
      </c>
      <c r="K56" s="43">
        <v>55951</v>
      </c>
      <c r="L56" s="43">
        <v>32418</v>
      </c>
      <c r="M56" s="18">
        <v>9.52</v>
      </c>
      <c r="N56" s="18"/>
      <c r="O56" s="18">
        <v>9.52</v>
      </c>
      <c r="P56" s="43">
        <f t="shared" si="280"/>
        <v>0</v>
      </c>
      <c r="Q56" s="43"/>
      <c r="R56" s="43"/>
      <c r="S56" s="43"/>
      <c r="T56" s="43"/>
      <c r="U56" s="43">
        <f t="shared" si="281"/>
        <v>0</v>
      </c>
      <c r="V56" s="43">
        <f>ROUND(OON!J56*80%,0)</f>
        <v>0</v>
      </c>
      <c r="W56" s="43">
        <f>ROUND((OON!K56+OON!L56+OON!M56+OON!P56+OON!Q56)*80%,0)</f>
        <v>0</v>
      </c>
      <c r="X56" s="43">
        <f>ROUND((OON!N56+OON!R56),0)</f>
        <v>0</v>
      </c>
      <c r="Y56" s="43"/>
      <c r="Z56" s="43">
        <f t="shared" si="282"/>
        <v>0</v>
      </c>
      <c r="AA56" s="43">
        <f t="shared" si="283"/>
        <v>0</v>
      </c>
      <c r="AB56" s="43">
        <f t="shared" si="284"/>
        <v>0</v>
      </c>
      <c r="AC56" s="43">
        <f t="shared" si="285"/>
        <v>0</v>
      </c>
      <c r="AD56" s="43"/>
      <c r="AE56" s="43"/>
      <c r="AF56" s="43"/>
      <c r="AG56" s="43">
        <f t="shared" si="286"/>
        <v>0</v>
      </c>
      <c r="AH56" s="32">
        <f>OON!W56</f>
        <v>0</v>
      </c>
      <c r="AI56" s="32">
        <f>OON!X56</f>
        <v>0</v>
      </c>
      <c r="AJ56" s="18"/>
      <c r="AK56" s="18"/>
      <c r="AL56" s="18"/>
      <c r="AM56" s="18"/>
      <c r="AN56" s="32">
        <f t="shared" si="287"/>
        <v>0</v>
      </c>
      <c r="AO56" s="32">
        <f t="shared" si="288"/>
        <v>0</v>
      </c>
      <c r="AP56" s="32">
        <f t="shared" si="289"/>
        <v>0</v>
      </c>
      <c r="AQ56" s="43">
        <f t="shared" si="290"/>
        <v>3831479</v>
      </c>
      <c r="AR56" s="43">
        <f t="shared" si="291"/>
        <v>2797541</v>
      </c>
      <c r="AS56" s="43">
        <f t="shared" si="292"/>
        <v>0</v>
      </c>
      <c r="AT56" s="43">
        <f t="shared" si="293"/>
        <v>945569</v>
      </c>
      <c r="AU56" s="43">
        <f t="shared" si="294"/>
        <v>55951</v>
      </c>
      <c r="AV56" s="43">
        <f t="shared" si="295"/>
        <v>32418</v>
      </c>
      <c r="AW56" s="32">
        <f t="shared" si="296"/>
        <v>9.52</v>
      </c>
      <c r="AX56" s="32">
        <f t="shared" si="297"/>
        <v>0</v>
      </c>
      <c r="AY56" s="32">
        <f t="shared" si="298"/>
        <v>9.52</v>
      </c>
    </row>
    <row r="57" spans="1:51" outlineLevel="2" x14ac:dyDescent="0.25">
      <c r="A57" s="2">
        <v>1418</v>
      </c>
      <c r="B57" s="18">
        <v>600010040</v>
      </c>
      <c r="C57" s="18" t="s">
        <v>115</v>
      </c>
      <c r="D57" s="2">
        <v>3147</v>
      </c>
      <c r="E57" s="2" t="s">
        <v>64</v>
      </c>
      <c r="F57" s="18" t="s">
        <v>218</v>
      </c>
      <c r="G57" s="43">
        <v>4547768</v>
      </c>
      <c r="H57" s="43">
        <v>3324645</v>
      </c>
      <c r="I57" s="43"/>
      <c r="J57" s="43">
        <v>1123730</v>
      </c>
      <c r="K57" s="43">
        <v>66493</v>
      </c>
      <c r="L57" s="43">
        <v>32900</v>
      </c>
      <c r="M57" s="18">
        <v>7.96</v>
      </c>
      <c r="N57" s="18">
        <v>5.43</v>
      </c>
      <c r="O57" s="18">
        <v>2.5300000000000002</v>
      </c>
      <c r="P57" s="43">
        <f t="shared" si="280"/>
        <v>0</v>
      </c>
      <c r="Q57" s="43"/>
      <c r="R57" s="43"/>
      <c r="S57" s="43"/>
      <c r="T57" s="43"/>
      <c r="U57" s="43">
        <f t="shared" si="281"/>
        <v>0</v>
      </c>
      <c r="V57" s="43">
        <f>ROUND(OON!J57*80%,0)</f>
        <v>0</v>
      </c>
      <c r="W57" s="43">
        <f>ROUND((OON!K57+OON!L57+OON!M57+OON!P57+OON!Q57)*80%,0)</f>
        <v>0</v>
      </c>
      <c r="X57" s="43">
        <f>ROUND((OON!N57+OON!R57),0)</f>
        <v>0</v>
      </c>
      <c r="Y57" s="43"/>
      <c r="Z57" s="43">
        <f t="shared" si="282"/>
        <v>0</v>
      </c>
      <c r="AA57" s="43">
        <f t="shared" si="283"/>
        <v>0</v>
      </c>
      <c r="AB57" s="43">
        <f t="shared" si="284"/>
        <v>0</v>
      </c>
      <c r="AC57" s="43">
        <f t="shared" si="285"/>
        <v>0</v>
      </c>
      <c r="AD57" s="43"/>
      <c r="AE57" s="43"/>
      <c r="AF57" s="43"/>
      <c r="AG57" s="43">
        <f t="shared" si="286"/>
        <v>0</v>
      </c>
      <c r="AH57" s="32">
        <f>OON!W57</f>
        <v>0</v>
      </c>
      <c r="AI57" s="32">
        <f>OON!X57</f>
        <v>0</v>
      </c>
      <c r="AJ57" s="18"/>
      <c r="AK57" s="18"/>
      <c r="AL57" s="18"/>
      <c r="AM57" s="18"/>
      <c r="AN57" s="32">
        <f t="shared" si="287"/>
        <v>0</v>
      </c>
      <c r="AO57" s="32">
        <f t="shared" si="288"/>
        <v>0</v>
      </c>
      <c r="AP57" s="32">
        <f t="shared" si="289"/>
        <v>0</v>
      </c>
      <c r="AQ57" s="43">
        <f t="shared" si="290"/>
        <v>4547768</v>
      </c>
      <c r="AR57" s="43">
        <f t="shared" si="291"/>
        <v>3324645</v>
      </c>
      <c r="AS57" s="43">
        <f t="shared" si="292"/>
        <v>0</v>
      </c>
      <c r="AT57" s="43">
        <f t="shared" si="293"/>
        <v>1123730</v>
      </c>
      <c r="AU57" s="43">
        <f t="shared" si="294"/>
        <v>66493</v>
      </c>
      <c r="AV57" s="43">
        <f t="shared" si="295"/>
        <v>32900</v>
      </c>
      <c r="AW57" s="32">
        <f t="shared" si="296"/>
        <v>7.96</v>
      </c>
      <c r="AX57" s="32">
        <f t="shared" si="297"/>
        <v>5.43</v>
      </c>
      <c r="AY57" s="32">
        <f t="shared" si="298"/>
        <v>2.5300000000000002</v>
      </c>
    </row>
    <row r="58" spans="1:51" outlineLevel="1" x14ac:dyDescent="0.25">
      <c r="A58" s="23"/>
      <c r="B58" s="24"/>
      <c r="C58" s="24" t="s">
        <v>174</v>
      </c>
      <c r="D58" s="23"/>
      <c r="E58" s="23"/>
      <c r="F58" s="24"/>
      <c r="G58" s="26">
        <f t="shared" ref="G58:AY58" si="299">SUBTOTAL(9,G54:G57)</f>
        <v>39544303</v>
      </c>
      <c r="H58" s="26">
        <f t="shared" si="299"/>
        <v>28859341</v>
      </c>
      <c r="I58" s="26">
        <f t="shared" si="299"/>
        <v>0</v>
      </c>
      <c r="J58" s="26">
        <f t="shared" si="299"/>
        <v>9754457</v>
      </c>
      <c r="K58" s="26">
        <f t="shared" si="299"/>
        <v>577187</v>
      </c>
      <c r="L58" s="26">
        <f t="shared" si="299"/>
        <v>353318</v>
      </c>
      <c r="M58" s="24">
        <f t="shared" si="299"/>
        <v>56.7973</v>
      </c>
      <c r="N58" s="24">
        <f t="shared" si="299"/>
        <v>34.3827</v>
      </c>
      <c r="O58" s="24">
        <f t="shared" si="299"/>
        <v>22.4146</v>
      </c>
      <c r="P58" s="26">
        <f t="shared" si="299"/>
        <v>0</v>
      </c>
      <c r="Q58" s="26">
        <f t="shared" si="299"/>
        <v>0</v>
      </c>
      <c r="R58" s="26">
        <f t="shared" si="299"/>
        <v>0</v>
      </c>
      <c r="S58" s="26">
        <f t="shared" si="299"/>
        <v>0</v>
      </c>
      <c r="T58" s="26">
        <f t="shared" si="299"/>
        <v>0</v>
      </c>
      <c r="U58" s="26">
        <f t="shared" si="299"/>
        <v>0</v>
      </c>
      <c r="V58" s="26">
        <f t="shared" si="299"/>
        <v>0</v>
      </c>
      <c r="W58" s="26">
        <f t="shared" si="299"/>
        <v>0</v>
      </c>
      <c r="X58" s="26">
        <f t="shared" si="299"/>
        <v>0</v>
      </c>
      <c r="Y58" s="26">
        <f t="shared" si="299"/>
        <v>0</v>
      </c>
      <c r="Z58" s="26">
        <f t="shared" si="299"/>
        <v>0</v>
      </c>
      <c r="AA58" s="26">
        <f t="shared" si="299"/>
        <v>0</v>
      </c>
      <c r="AB58" s="26">
        <f t="shared" si="299"/>
        <v>0</v>
      </c>
      <c r="AC58" s="26">
        <f t="shared" si="299"/>
        <v>0</v>
      </c>
      <c r="AD58" s="26">
        <f t="shared" si="299"/>
        <v>0</v>
      </c>
      <c r="AE58" s="26">
        <f t="shared" si="299"/>
        <v>0</v>
      </c>
      <c r="AF58" s="26">
        <f t="shared" si="299"/>
        <v>0</v>
      </c>
      <c r="AG58" s="26">
        <f t="shared" si="299"/>
        <v>0</v>
      </c>
      <c r="AH58" s="24">
        <f t="shared" si="299"/>
        <v>0</v>
      </c>
      <c r="AI58" s="24">
        <f t="shared" si="299"/>
        <v>0</v>
      </c>
      <c r="AJ58" s="24">
        <f t="shared" si="299"/>
        <v>0</v>
      </c>
      <c r="AK58" s="24">
        <f t="shared" si="299"/>
        <v>0</v>
      </c>
      <c r="AL58" s="24">
        <f t="shared" si="299"/>
        <v>0</v>
      </c>
      <c r="AM58" s="24">
        <f t="shared" si="299"/>
        <v>0</v>
      </c>
      <c r="AN58" s="24">
        <f t="shared" si="299"/>
        <v>0</v>
      </c>
      <c r="AO58" s="24">
        <f t="shared" si="299"/>
        <v>0</v>
      </c>
      <c r="AP58" s="24">
        <f t="shared" si="299"/>
        <v>0</v>
      </c>
      <c r="AQ58" s="26">
        <f t="shared" si="299"/>
        <v>39544303</v>
      </c>
      <c r="AR58" s="26">
        <f t="shared" si="299"/>
        <v>28859341</v>
      </c>
      <c r="AS58" s="26">
        <f t="shared" si="299"/>
        <v>0</v>
      </c>
      <c r="AT58" s="26">
        <f t="shared" si="299"/>
        <v>9754457</v>
      </c>
      <c r="AU58" s="26">
        <f t="shared" si="299"/>
        <v>577187</v>
      </c>
      <c r="AV58" s="26">
        <f t="shared" si="299"/>
        <v>353318</v>
      </c>
      <c r="AW58" s="51">
        <f t="shared" si="299"/>
        <v>56.7973</v>
      </c>
      <c r="AX58" s="51">
        <f t="shared" si="299"/>
        <v>34.3827</v>
      </c>
      <c r="AY58" s="51">
        <f t="shared" si="299"/>
        <v>22.4146</v>
      </c>
    </row>
    <row r="59" spans="1:51" outlineLevel="2" x14ac:dyDescent="0.25">
      <c r="A59" s="2">
        <v>1420</v>
      </c>
      <c r="B59" s="18">
        <v>600010562</v>
      </c>
      <c r="C59" s="18" t="s">
        <v>116</v>
      </c>
      <c r="D59" s="2">
        <v>3122</v>
      </c>
      <c r="E59" s="2" t="s">
        <v>60</v>
      </c>
      <c r="F59" s="18" t="s">
        <v>61</v>
      </c>
      <c r="G59" s="43">
        <v>31135744</v>
      </c>
      <c r="H59" s="43">
        <v>22721461</v>
      </c>
      <c r="I59" s="43"/>
      <c r="J59" s="43">
        <v>7679854</v>
      </c>
      <c r="K59" s="43">
        <v>454429</v>
      </c>
      <c r="L59" s="43">
        <v>280000</v>
      </c>
      <c r="M59" s="18">
        <v>41.874300000000005</v>
      </c>
      <c r="N59" s="18">
        <v>30.618200000000002</v>
      </c>
      <c r="O59" s="18">
        <v>11.2561</v>
      </c>
      <c r="P59" s="43">
        <f t="shared" ref="P59:P60" si="300">W59*-1</f>
        <v>-32000</v>
      </c>
      <c r="Q59" s="43"/>
      <c r="R59" s="43"/>
      <c r="S59" s="43"/>
      <c r="T59" s="43"/>
      <c r="U59" s="43">
        <f t="shared" ref="U59:U60" si="301">P59+Q59+R59+S59+T59</f>
        <v>-32000</v>
      </c>
      <c r="V59" s="43">
        <f>ROUND(OON!J59*80%,0)</f>
        <v>251680</v>
      </c>
      <c r="W59" s="43">
        <f>ROUND((OON!K59+OON!L59+OON!M59+OON!P59+OON!Q59)*80%,0)</f>
        <v>32000</v>
      </c>
      <c r="X59" s="43">
        <f>ROUND((OON!N59+OON!R59),0)</f>
        <v>0</v>
      </c>
      <c r="Y59" s="43"/>
      <c r="Z59" s="43">
        <f t="shared" ref="Z59:Z60" si="302">V59+W59+X59+Y59</f>
        <v>283680</v>
      </c>
      <c r="AA59" s="43">
        <f t="shared" ref="AA59:AA60" si="303">U59+Z59</f>
        <v>251680</v>
      </c>
      <c r="AB59" s="43">
        <f t="shared" ref="AB59:AB60" si="304">ROUND((U59+V59+W59)*33.8%,0)</f>
        <v>85068</v>
      </c>
      <c r="AC59" s="43">
        <f t="shared" ref="AC59:AC60" si="305">ROUND(U59*2%,0)</f>
        <v>-640</v>
      </c>
      <c r="AD59" s="43"/>
      <c r="AE59" s="43"/>
      <c r="AF59" s="43"/>
      <c r="AG59" s="43">
        <f t="shared" ref="AG59:AG60" si="306">AD59+AE59+AF59</f>
        <v>0</v>
      </c>
      <c r="AH59" s="32">
        <f>OON!W59</f>
        <v>0</v>
      </c>
      <c r="AI59" s="32">
        <f>OON!X59</f>
        <v>0</v>
      </c>
      <c r="AJ59" s="18"/>
      <c r="AK59" s="18"/>
      <c r="AL59" s="18"/>
      <c r="AM59" s="18"/>
      <c r="AN59" s="32">
        <f t="shared" ref="AN59:AN60" si="307">AH59+AJ59+AK59+AL59</f>
        <v>0</v>
      </c>
      <c r="AO59" s="32">
        <f t="shared" ref="AO59:AO60" si="308">AI59+AM59</f>
        <v>0</v>
      </c>
      <c r="AP59" s="32">
        <f t="shared" ref="AP59:AP60" si="309">AN59+AO59</f>
        <v>0</v>
      </c>
      <c r="AQ59" s="43">
        <f t="shared" ref="AQ59:AQ60" si="310">AR59+AS59+AT59+AU59+AV59</f>
        <v>31471852</v>
      </c>
      <c r="AR59" s="43">
        <f t="shared" ref="AR59:AR60" si="311">H59+U59</f>
        <v>22689461</v>
      </c>
      <c r="AS59" s="43">
        <f t="shared" ref="AS59:AS60" si="312">I59+Z59</f>
        <v>283680</v>
      </c>
      <c r="AT59" s="43">
        <f t="shared" ref="AT59:AT60" si="313">J59+AB59</f>
        <v>7764922</v>
      </c>
      <c r="AU59" s="43">
        <f t="shared" ref="AU59:AU60" si="314">K59+AC59</f>
        <v>453789</v>
      </c>
      <c r="AV59" s="43">
        <f t="shared" ref="AV59:AV60" si="315">L59+AG59</f>
        <v>280000</v>
      </c>
      <c r="AW59" s="32">
        <f t="shared" ref="AW59:AW60" si="316">AX59+AY59</f>
        <v>41.874300000000005</v>
      </c>
      <c r="AX59" s="32">
        <f t="shared" ref="AX59:AX60" si="317">N59+AN59</f>
        <v>30.618200000000002</v>
      </c>
      <c r="AY59" s="32">
        <f t="shared" ref="AY59:AY60" si="318">O59+AO59</f>
        <v>11.2561</v>
      </c>
    </row>
    <row r="60" spans="1:51" outlineLevel="2" x14ac:dyDescent="0.25">
      <c r="A60" s="2">
        <v>1420</v>
      </c>
      <c r="B60" s="18">
        <v>600010562</v>
      </c>
      <c r="C60" s="18" t="s">
        <v>116</v>
      </c>
      <c r="D60" s="2">
        <v>3122</v>
      </c>
      <c r="E60" s="2" t="s">
        <v>62</v>
      </c>
      <c r="F60" s="18" t="s">
        <v>218</v>
      </c>
      <c r="G60" s="43"/>
      <c r="H60" s="43"/>
      <c r="I60" s="43"/>
      <c r="J60" s="43"/>
      <c r="K60" s="43"/>
      <c r="L60" s="43"/>
      <c r="M60" s="18"/>
      <c r="N60" s="18"/>
      <c r="O60" s="18"/>
      <c r="P60" s="43">
        <f t="shared" si="300"/>
        <v>0</v>
      </c>
      <c r="Q60" s="43"/>
      <c r="R60" s="43"/>
      <c r="S60" s="43"/>
      <c r="T60" s="43"/>
      <c r="U60" s="43">
        <f t="shared" si="301"/>
        <v>0</v>
      </c>
      <c r="V60" s="43">
        <f>ROUND(OON!J60*80%,0)</f>
        <v>0</v>
      </c>
      <c r="W60" s="43">
        <f>ROUND((OON!K60+OON!L60+OON!M60+OON!P60+OON!Q60)*80%,0)</f>
        <v>0</v>
      </c>
      <c r="X60" s="43">
        <f>ROUND((OON!N60+OON!R60),0)</f>
        <v>0</v>
      </c>
      <c r="Y60" s="43"/>
      <c r="Z60" s="43">
        <f t="shared" si="302"/>
        <v>0</v>
      </c>
      <c r="AA60" s="43">
        <f t="shared" si="303"/>
        <v>0</v>
      </c>
      <c r="AB60" s="43">
        <f t="shared" si="304"/>
        <v>0</v>
      </c>
      <c r="AC60" s="43">
        <f t="shared" si="305"/>
        <v>0</v>
      </c>
      <c r="AD60" s="43"/>
      <c r="AE60" s="43"/>
      <c r="AF60" s="43"/>
      <c r="AG60" s="43">
        <f t="shared" si="306"/>
        <v>0</v>
      </c>
      <c r="AH60" s="32">
        <f>OON!W60</f>
        <v>0</v>
      </c>
      <c r="AI60" s="32">
        <f>OON!X60</f>
        <v>0</v>
      </c>
      <c r="AJ60" s="18"/>
      <c r="AK60" s="18"/>
      <c r="AL60" s="18"/>
      <c r="AM60" s="18"/>
      <c r="AN60" s="32">
        <f t="shared" si="307"/>
        <v>0</v>
      </c>
      <c r="AO60" s="32">
        <f t="shared" si="308"/>
        <v>0</v>
      </c>
      <c r="AP60" s="32">
        <f t="shared" si="309"/>
        <v>0</v>
      </c>
      <c r="AQ60" s="43">
        <f t="shared" si="310"/>
        <v>0</v>
      </c>
      <c r="AR60" s="43">
        <f t="shared" si="311"/>
        <v>0</v>
      </c>
      <c r="AS60" s="43">
        <f t="shared" si="312"/>
        <v>0</v>
      </c>
      <c r="AT60" s="43">
        <f t="shared" si="313"/>
        <v>0</v>
      </c>
      <c r="AU60" s="43">
        <f t="shared" si="314"/>
        <v>0</v>
      </c>
      <c r="AV60" s="43">
        <f t="shared" si="315"/>
        <v>0</v>
      </c>
      <c r="AW60" s="32">
        <f t="shared" si="316"/>
        <v>0</v>
      </c>
      <c r="AX60" s="32">
        <f t="shared" si="317"/>
        <v>0</v>
      </c>
      <c r="AY60" s="32">
        <f t="shared" si="318"/>
        <v>0</v>
      </c>
    </row>
    <row r="61" spans="1:51" outlineLevel="1" x14ac:dyDescent="0.25">
      <c r="A61" s="23"/>
      <c r="B61" s="24"/>
      <c r="C61" s="24" t="s">
        <v>175</v>
      </c>
      <c r="D61" s="23"/>
      <c r="E61" s="23"/>
      <c r="F61" s="24"/>
      <c r="G61" s="26">
        <f t="shared" ref="G61:AY61" si="319">SUBTOTAL(9,G59:G60)</f>
        <v>31135744</v>
      </c>
      <c r="H61" s="26">
        <f t="shared" si="319"/>
        <v>22721461</v>
      </c>
      <c r="I61" s="26">
        <f t="shared" si="319"/>
        <v>0</v>
      </c>
      <c r="J61" s="26">
        <f t="shared" si="319"/>
        <v>7679854</v>
      </c>
      <c r="K61" s="26">
        <f t="shared" si="319"/>
        <v>454429</v>
      </c>
      <c r="L61" s="26">
        <f t="shared" si="319"/>
        <v>280000</v>
      </c>
      <c r="M61" s="24">
        <f t="shared" si="319"/>
        <v>41.874300000000005</v>
      </c>
      <c r="N61" s="24">
        <f t="shared" si="319"/>
        <v>30.618200000000002</v>
      </c>
      <c r="O61" s="24">
        <f t="shared" si="319"/>
        <v>11.2561</v>
      </c>
      <c r="P61" s="26">
        <f t="shared" si="319"/>
        <v>-32000</v>
      </c>
      <c r="Q61" s="26">
        <f t="shared" si="319"/>
        <v>0</v>
      </c>
      <c r="R61" s="26">
        <f t="shared" si="319"/>
        <v>0</v>
      </c>
      <c r="S61" s="26">
        <f t="shared" si="319"/>
        <v>0</v>
      </c>
      <c r="T61" s="26">
        <f t="shared" si="319"/>
        <v>0</v>
      </c>
      <c r="U61" s="26">
        <f t="shared" si="319"/>
        <v>-32000</v>
      </c>
      <c r="V61" s="26">
        <f t="shared" si="319"/>
        <v>251680</v>
      </c>
      <c r="W61" s="26">
        <f t="shared" si="319"/>
        <v>32000</v>
      </c>
      <c r="X61" s="26">
        <f t="shared" si="319"/>
        <v>0</v>
      </c>
      <c r="Y61" s="26">
        <f t="shared" si="319"/>
        <v>0</v>
      </c>
      <c r="Z61" s="26">
        <f t="shared" si="319"/>
        <v>283680</v>
      </c>
      <c r="AA61" s="26">
        <f t="shared" si="319"/>
        <v>251680</v>
      </c>
      <c r="AB61" s="26">
        <f t="shared" si="319"/>
        <v>85068</v>
      </c>
      <c r="AC61" s="26">
        <f t="shared" si="319"/>
        <v>-640</v>
      </c>
      <c r="AD61" s="26">
        <f t="shared" si="319"/>
        <v>0</v>
      </c>
      <c r="AE61" s="26">
        <f t="shared" si="319"/>
        <v>0</v>
      </c>
      <c r="AF61" s="26">
        <f t="shared" si="319"/>
        <v>0</v>
      </c>
      <c r="AG61" s="26">
        <f t="shared" si="319"/>
        <v>0</v>
      </c>
      <c r="AH61" s="24">
        <f t="shared" si="319"/>
        <v>0</v>
      </c>
      <c r="AI61" s="24">
        <f t="shared" si="319"/>
        <v>0</v>
      </c>
      <c r="AJ61" s="24">
        <f t="shared" si="319"/>
        <v>0</v>
      </c>
      <c r="AK61" s="24">
        <f t="shared" si="319"/>
        <v>0</v>
      </c>
      <c r="AL61" s="24">
        <f t="shared" si="319"/>
        <v>0</v>
      </c>
      <c r="AM61" s="24">
        <f t="shared" si="319"/>
        <v>0</v>
      </c>
      <c r="AN61" s="24">
        <f t="shared" si="319"/>
        <v>0</v>
      </c>
      <c r="AO61" s="24">
        <f t="shared" si="319"/>
        <v>0</v>
      </c>
      <c r="AP61" s="24">
        <f t="shared" si="319"/>
        <v>0</v>
      </c>
      <c r="AQ61" s="26">
        <f t="shared" si="319"/>
        <v>31471852</v>
      </c>
      <c r="AR61" s="26">
        <f t="shared" si="319"/>
        <v>22689461</v>
      </c>
      <c r="AS61" s="26">
        <f t="shared" si="319"/>
        <v>283680</v>
      </c>
      <c r="AT61" s="26">
        <f t="shared" si="319"/>
        <v>7764922</v>
      </c>
      <c r="AU61" s="26">
        <f t="shared" si="319"/>
        <v>453789</v>
      </c>
      <c r="AV61" s="26">
        <f t="shared" si="319"/>
        <v>280000</v>
      </c>
      <c r="AW61" s="51">
        <f t="shared" si="319"/>
        <v>41.874300000000005</v>
      </c>
      <c r="AX61" s="51">
        <f t="shared" si="319"/>
        <v>30.618200000000002</v>
      </c>
      <c r="AY61" s="51">
        <f t="shared" si="319"/>
        <v>11.2561</v>
      </c>
    </row>
    <row r="62" spans="1:51" outlineLevel="2" x14ac:dyDescent="0.25">
      <c r="A62" s="2">
        <v>1421</v>
      </c>
      <c r="B62" s="18">
        <v>600020398</v>
      </c>
      <c r="C62" s="18" t="s">
        <v>117</v>
      </c>
      <c r="D62" s="2">
        <v>3122</v>
      </c>
      <c r="E62" s="2" t="s">
        <v>60</v>
      </c>
      <c r="F62" s="18" t="s">
        <v>61</v>
      </c>
      <c r="G62" s="43">
        <v>64072182</v>
      </c>
      <c r="H62" s="43">
        <v>46722962</v>
      </c>
      <c r="I62" s="43"/>
      <c r="J62" s="43">
        <v>15792361</v>
      </c>
      <c r="K62" s="43">
        <v>934459</v>
      </c>
      <c r="L62" s="43">
        <v>622400</v>
      </c>
      <c r="M62" s="18">
        <v>80.587600000000009</v>
      </c>
      <c r="N62" s="18">
        <v>60.571300000000001</v>
      </c>
      <c r="O62" s="18">
        <v>20.016300000000001</v>
      </c>
      <c r="P62" s="43">
        <f t="shared" ref="P62:P64" si="320">W62*-1</f>
        <v>-329600</v>
      </c>
      <c r="Q62" s="43"/>
      <c r="R62" s="43"/>
      <c r="S62" s="43"/>
      <c r="T62" s="43"/>
      <c r="U62" s="43">
        <f t="shared" ref="U62:U64" si="321">P62+Q62+R62+S62+T62</f>
        <v>-329600</v>
      </c>
      <c r="V62" s="43">
        <f>ROUND(OON!J62*80%,0)</f>
        <v>232320</v>
      </c>
      <c r="W62" s="43">
        <f>ROUND((OON!K62+OON!L62+OON!M62+OON!P62+OON!Q62)*80%,0)</f>
        <v>329600</v>
      </c>
      <c r="X62" s="43">
        <f>ROUND((OON!N62+OON!R62),0)</f>
        <v>0</v>
      </c>
      <c r="Y62" s="43"/>
      <c r="Z62" s="43">
        <f t="shared" ref="Z62:Z64" si="322">V62+W62+X62+Y62</f>
        <v>561920</v>
      </c>
      <c r="AA62" s="43">
        <f t="shared" ref="AA62:AA64" si="323">U62+Z62</f>
        <v>232320</v>
      </c>
      <c r="AB62" s="43">
        <f t="shared" ref="AB62:AB64" si="324">ROUND((U62+V62+W62)*33.8%,0)</f>
        <v>78524</v>
      </c>
      <c r="AC62" s="43">
        <f t="shared" ref="AC62:AC64" si="325">ROUND(U62*2%,0)</f>
        <v>-6592</v>
      </c>
      <c r="AD62" s="43"/>
      <c r="AE62" s="43"/>
      <c r="AF62" s="43"/>
      <c r="AG62" s="43">
        <f t="shared" ref="AG62:AG64" si="326">AD62+AE62+AF62</f>
        <v>0</v>
      </c>
      <c r="AH62" s="32">
        <f>OON!W62</f>
        <v>-0.38</v>
      </c>
      <c r="AI62" s="32">
        <f>OON!X62</f>
        <v>-0.77</v>
      </c>
      <c r="AJ62" s="18"/>
      <c r="AK62" s="18"/>
      <c r="AL62" s="18"/>
      <c r="AM62" s="18"/>
      <c r="AN62" s="32">
        <f t="shared" ref="AN62:AN64" si="327">AH62+AJ62+AK62+AL62</f>
        <v>-0.38</v>
      </c>
      <c r="AO62" s="32">
        <f t="shared" ref="AO62:AO64" si="328">AI62+AM62</f>
        <v>-0.77</v>
      </c>
      <c r="AP62" s="32">
        <f t="shared" ref="AP62:AP64" si="329">AN62+AO62</f>
        <v>-1.1499999999999999</v>
      </c>
      <c r="AQ62" s="43">
        <f t="shared" ref="AQ62:AQ64" si="330">AR62+AS62+AT62+AU62+AV62</f>
        <v>64376434</v>
      </c>
      <c r="AR62" s="43">
        <f t="shared" ref="AR62:AR64" si="331">H62+U62</f>
        <v>46393362</v>
      </c>
      <c r="AS62" s="43">
        <f t="shared" ref="AS62:AS64" si="332">I62+Z62</f>
        <v>561920</v>
      </c>
      <c r="AT62" s="43">
        <f t="shared" ref="AT62:AT64" si="333">J62+AB62</f>
        <v>15870885</v>
      </c>
      <c r="AU62" s="43">
        <f t="shared" ref="AU62:AU64" si="334">K62+AC62</f>
        <v>927867</v>
      </c>
      <c r="AV62" s="43">
        <f t="shared" ref="AV62:AV64" si="335">L62+AG62</f>
        <v>622400</v>
      </c>
      <c r="AW62" s="32">
        <f t="shared" ref="AW62:AW64" si="336">AX62+AY62</f>
        <v>79.437600000000003</v>
      </c>
      <c r="AX62" s="32">
        <f t="shared" ref="AX62:AX64" si="337">N62+AN62</f>
        <v>60.191299999999998</v>
      </c>
      <c r="AY62" s="32">
        <f t="shared" ref="AY62:AY64" si="338">O62+AO62</f>
        <v>19.246300000000002</v>
      </c>
    </row>
    <row r="63" spans="1:51" outlineLevel="2" x14ac:dyDescent="0.25">
      <c r="A63" s="2">
        <v>1421</v>
      </c>
      <c r="B63" s="18">
        <v>600020398</v>
      </c>
      <c r="C63" s="18" t="s">
        <v>117</v>
      </c>
      <c r="D63" s="2">
        <v>3122</v>
      </c>
      <c r="E63" s="2" t="s">
        <v>62</v>
      </c>
      <c r="F63" s="18" t="s">
        <v>218</v>
      </c>
      <c r="G63" s="43"/>
      <c r="H63" s="43"/>
      <c r="I63" s="43"/>
      <c r="J63" s="43"/>
      <c r="K63" s="43"/>
      <c r="L63" s="43"/>
      <c r="M63" s="18"/>
      <c r="N63" s="18"/>
      <c r="O63" s="18"/>
      <c r="P63" s="43">
        <f t="shared" si="320"/>
        <v>0</v>
      </c>
      <c r="Q63" s="43"/>
      <c r="R63" s="43">
        <v>69409</v>
      </c>
      <c r="S63" s="43"/>
      <c r="T63" s="43"/>
      <c r="U63" s="43">
        <f t="shared" si="321"/>
        <v>69409</v>
      </c>
      <c r="V63" s="43">
        <f>ROUND(OON!J63*80%,0)</f>
        <v>0</v>
      </c>
      <c r="W63" s="43">
        <f>ROUND((OON!K63+OON!L63+OON!M63+OON!P63+OON!Q63)*80%,0)</f>
        <v>0</v>
      </c>
      <c r="X63" s="43">
        <f>ROUND((OON!N63+OON!R63),0)</f>
        <v>0</v>
      </c>
      <c r="Y63" s="43"/>
      <c r="Z63" s="43">
        <f t="shared" si="322"/>
        <v>0</v>
      </c>
      <c r="AA63" s="43">
        <f t="shared" si="323"/>
        <v>69409</v>
      </c>
      <c r="AB63" s="43">
        <f t="shared" si="324"/>
        <v>23460</v>
      </c>
      <c r="AC63" s="43">
        <f t="shared" si="325"/>
        <v>1388</v>
      </c>
      <c r="AD63" s="43"/>
      <c r="AE63" s="43"/>
      <c r="AF63" s="43"/>
      <c r="AG63" s="43">
        <f t="shared" si="326"/>
        <v>0</v>
      </c>
      <c r="AH63" s="32">
        <f>OON!W63</f>
        <v>0</v>
      </c>
      <c r="AI63" s="32">
        <f>OON!X63</f>
        <v>0</v>
      </c>
      <c r="AJ63" s="18"/>
      <c r="AK63" s="18">
        <v>0.15</v>
      </c>
      <c r="AL63" s="18"/>
      <c r="AM63" s="18"/>
      <c r="AN63" s="32">
        <f t="shared" si="327"/>
        <v>0.15</v>
      </c>
      <c r="AO63" s="32">
        <f t="shared" si="328"/>
        <v>0</v>
      </c>
      <c r="AP63" s="32">
        <f t="shared" si="329"/>
        <v>0.15</v>
      </c>
      <c r="AQ63" s="43">
        <f t="shared" si="330"/>
        <v>94257</v>
      </c>
      <c r="AR63" s="43">
        <f t="shared" si="331"/>
        <v>69409</v>
      </c>
      <c r="AS63" s="43">
        <f t="shared" si="332"/>
        <v>0</v>
      </c>
      <c r="AT63" s="43">
        <f t="shared" si="333"/>
        <v>23460</v>
      </c>
      <c r="AU63" s="43">
        <f t="shared" si="334"/>
        <v>1388</v>
      </c>
      <c r="AV63" s="43">
        <f t="shared" si="335"/>
        <v>0</v>
      </c>
      <c r="AW63" s="32">
        <f t="shared" si="336"/>
        <v>0.15</v>
      </c>
      <c r="AX63" s="32">
        <f t="shared" si="337"/>
        <v>0.15</v>
      </c>
      <c r="AY63" s="32">
        <f t="shared" si="338"/>
        <v>0</v>
      </c>
    </row>
    <row r="64" spans="1:51" outlineLevel="2" x14ac:dyDescent="0.25">
      <c r="A64" s="2">
        <v>1421</v>
      </c>
      <c r="B64" s="18">
        <v>600020398</v>
      </c>
      <c r="C64" s="18" t="s">
        <v>117</v>
      </c>
      <c r="D64" s="2">
        <v>3150</v>
      </c>
      <c r="E64" s="2" t="s">
        <v>65</v>
      </c>
      <c r="F64" s="18" t="s">
        <v>61</v>
      </c>
      <c r="G64" s="43">
        <v>374475</v>
      </c>
      <c r="H64" s="43">
        <v>275755</v>
      </c>
      <c r="I64" s="43"/>
      <c r="J64" s="43">
        <v>93205</v>
      </c>
      <c r="K64" s="43">
        <v>5515</v>
      </c>
      <c r="L64" s="43">
        <v>0</v>
      </c>
      <c r="M64" s="18">
        <v>0.50059999999999993</v>
      </c>
      <c r="N64" s="18">
        <v>0.42</v>
      </c>
      <c r="O64" s="18">
        <v>8.0600000000000005E-2</v>
      </c>
      <c r="P64" s="43">
        <f t="shared" si="320"/>
        <v>-40000</v>
      </c>
      <c r="Q64" s="43"/>
      <c r="R64" s="43"/>
      <c r="S64" s="43"/>
      <c r="T64" s="43"/>
      <c r="U64" s="43">
        <f t="shared" si="321"/>
        <v>-40000</v>
      </c>
      <c r="V64" s="43">
        <f>ROUND(OON!J64*80%,0)</f>
        <v>0</v>
      </c>
      <c r="W64" s="43">
        <f>ROUND((OON!K64+OON!L64+OON!M64+OON!P64+OON!Q64)*80%,0)</f>
        <v>40000</v>
      </c>
      <c r="X64" s="43">
        <f>ROUND((OON!N64+OON!R64),0)</f>
        <v>0</v>
      </c>
      <c r="Y64" s="43"/>
      <c r="Z64" s="43">
        <f t="shared" si="322"/>
        <v>40000</v>
      </c>
      <c r="AA64" s="43">
        <f t="shared" si="323"/>
        <v>0</v>
      </c>
      <c r="AB64" s="43">
        <f t="shared" si="324"/>
        <v>0</v>
      </c>
      <c r="AC64" s="43">
        <f t="shared" si="325"/>
        <v>-800</v>
      </c>
      <c r="AD64" s="43"/>
      <c r="AE64" s="43"/>
      <c r="AF64" s="43"/>
      <c r="AG64" s="43">
        <f t="shared" si="326"/>
        <v>0</v>
      </c>
      <c r="AH64" s="32">
        <f>OON!W64</f>
        <v>-0.13</v>
      </c>
      <c r="AI64" s="32">
        <f>OON!X64</f>
        <v>0</v>
      </c>
      <c r="AJ64" s="18"/>
      <c r="AK64" s="18"/>
      <c r="AL64" s="18"/>
      <c r="AM64" s="18"/>
      <c r="AN64" s="32">
        <f t="shared" si="327"/>
        <v>-0.13</v>
      </c>
      <c r="AO64" s="32">
        <f t="shared" si="328"/>
        <v>0</v>
      </c>
      <c r="AP64" s="32">
        <f t="shared" si="329"/>
        <v>-0.13</v>
      </c>
      <c r="AQ64" s="43">
        <f t="shared" si="330"/>
        <v>373675</v>
      </c>
      <c r="AR64" s="43">
        <f t="shared" si="331"/>
        <v>235755</v>
      </c>
      <c r="AS64" s="43">
        <f t="shared" si="332"/>
        <v>40000</v>
      </c>
      <c r="AT64" s="43">
        <f t="shared" si="333"/>
        <v>93205</v>
      </c>
      <c r="AU64" s="43">
        <f t="shared" si="334"/>
        <v>4715</v>
      </c>
      <c r="AV64" s="43">
        <f t="shared" si="335"/>
        <v>0</v>
      </c>
      <c r="AW64" s="32">
        <f t="shared" si="336"/>
        <v>0.37059999999999998</v>
      </c>
      <c r="AX64" s="32">
        <f t="shared" si="337"/>
        <v>0.28999999999999998</v>
      </c>
      <c r="AY64" s="32">
        <f t="shared" si="338"/>
        <v>8.0600000000000005E-2</v>
      </c>
    </row>
    <row r="65" spans="1:51" outlineLevel="1" x14ac:dyDescent="0.25">
      <c r="A65" s="23"/>
      <c r="B65" s="24"/>
      <c r="C65" s="24" t="s">
        <v>176</v>
      </c>
      <c r="D65" s="23"/>
      <c r="E65" s="23"/>
      <c r="F65" s="24"/>
      <c r="G65" s="26">
        <f t="shared" ref="G65:AY65" si="339">SUBTOTAL(9,G62:G64)</f>
        <v>64446657</v>
      </c>
      <c r="H65" s="26">
        <f t="shared" si="339"/>
        <v>46998717</v>
      </c>
      <c r="I65" s="26">
        <f t="shared" si="339"/>
        <v>0</v>
      </c>
      <c r="J65" s="26">
        <f t="shared" si="339"/>
        <v>15885566</v>
      </c>
      <c r="K65" s="26">
        <f t="shared" si="339"/>
        <v>939974</v>
      </c>
      <c r="L65" s="26">
        <f t="shared" si="339"/>
        <v>622400</v>
      </c>
      <c r="M65" s="24">
        <f t="shared" si="339"/>
        <v>81.088200000000015</v>
      </c>
      <c r="N65" s="24">
        <f t="shared" si="339"/>
        <v>60.991300000000003</v>
      </c>
      <c r="O65" s="24">
        <f t="shared" si="339"/>
        <v>20.096900000000002</v>
      </c>
      <c r="P65" s="26">
        <f t="shared" si="339"/>
        <v>-369600</v>
      </c>
      <c r="Q65" s="26">
        <f t="shared" si="339"/>
        <v>0</v>
      </c>
      <c r="R65" s="26">
        <f t="shared" si="339"/>
        <v>69409</v>
      </c>
      <c r="S65" s="26">
        <f t="shared" si="339"/>
        <v>0</v>
      </c>
      <c r="T65" s="26">
        <f t="shared" si="339"/>
        <v>0</v>
      </c>
      <c r="U65" s="26">
        <f t="shared" si="339"/>
        <v>-300191</v>
      </c>
      <c r="V65" s="26">
        <f t="shared" si="339"/>
        <v>232320</v>
      </c>
      <c r="W65" s="26">
        <f t="shared" si="339"/>
        <v>369600</v>
      </c>
      <c r="X65" s="26">
        <f t="shared" si="339"/>
        <v>0</v>
      </c>
      <c r="Y65" s="26">
        <f t="shared" si="339"/>
        <v>0</v>
      </c>
      <c r="Z65" s="26">
        <f t="shared" si="339"/>
        <v>601920</v>
      </c>
      <c r="AA65" s="26">
        <f t="shared" si="339"/>
        <v>301729</v>
      </c>
      <c r="AB65" s="26">
        <f t="shared" si="339"/>
        <v>101984</v>
      </c>
      <c r="AC65" s="26">
        <f t="shared" si="339"/>
        <v>-6004</v>
      </c>
      <c r="AD65" s="26">
        <f t="shared" si="339"/>
        <v>0</v>
      </c>
      <c r="AE65" s="26">
        <f t="shared" si="339"/>
        <v>0</v>
      </c>
      <c r="AF65" s="26">
        <f t="shared" si="339"/>
        <v>0</v>
      </c>
      <c r="AG65" s="26">
        <f t="shared" si="339"/>
        <v>0</v>
      </c>
      <c r="AH65" s="24">
        <f t="shared" si="339"/>
        <v>-0.51</v>
      </c>
      <c r="AI65" s="24">
        <f t="shared" si="339"/>
        <v>-0.77</v>
      </c>
      <c r="AJ65" s="24">
        <f t="shared" si="339"/>
        <v>0</v>
      </c>
      <c r="AK65" s="24">
        <f t="shared" si="339"/>
        <v>0.15</v>
      </c>
      <c r="AL65" s="24">
        <f t="shared" si="339"/>
        <v>0</v>
      </c>
      <c r="AM65" s="24">
        <f t="shared" si="339"/>
        <v>0</v>
      </c>
      <c r="AN65" s="24">
        <f t="shared" si="339"/>
        <v>-0.36</v>
      </c>
      <c r="AO65" s="24">
        <f t="shared" si="339"/>
        <v>-0.77</v>
      </c>
      <c r="AP65" s="24">
        <f t="shared" si="339"/>
        <v>-1.1299999999999999</v>
      </c>
      <c r="AQ65" s="26">
        <f t="shared" si="339"/>
        <v>64844366</v>
      </c>
      <c r="AR65" s="26">
        <f t="shared" si="339"/>
        <v>46698526</v>
      </c>
      <c r="AS65" s="26">
        <f t="shared" si="339"/>
        <v>601920</v>
      </c>
      <c r="AT65" s="26">
        <f t="shared" si="339"/>
        <v>15987550</v>
      </c>
      <c r="AU65" s="26">
        <f t="shared" si="339"/>
        <v>933970</v>
      </c>
      <c r="AV65" s="26">
        <f t="shared" si="339"/>
        <v>622400</v>
      </c>
      <c r="AW65" s="51">
        <f t="shared" si="339"/>
        <v>79.958200000000005</v>
      </c>
      <c r="AX65" s="51">
        <f t="shared" si="339"/>
        <v>60.631299999999996</v>
      </c>
      <c r="AY65" s="51">
        <f t="shared" si="339"/>
        <v>19.326900000000002</v>
      </c>
    </row>
    <row r="66" spans="1:51" outlineLevel="2" x14ac:dyDescent="0.25">
      <c r="A66" s="2">
        <v>1422</v>
      </c>
      <c r="B66" s="18">
        <v>600010643</v>
      </c>
      <c r="C66" s="18" t="s">
        <v>118</v>
      </c>
      <c r="D66" s="2">
        <v>3122</v>
      </c>
      <c r="E66" s="2" t="s">
        <v>60</v>
      </c>
      <c r="F66" s="18" t="s">
        <v>61</v>
      </c>
      <c r="G66" s="43">
        <v>15097442</v>
      </c>
      <c r="H66" s="43">
        <v>11034935</v>
      </c>
      <c r="I66" s="43"/>
      <c r="J66" s="43">
        <v>3729808</v>
      </c>
      <c r="K66" s="43">
        <v>220699</v>
      </c>
      <c r="L66" s="43">
        <v>112000</v>
      </c>
      <c r="M66" s="18">
        <v>21.273</v>
      </c>
      <c r="N66" s="18">
        <v>16.666599999999999</v>
      </c>
      <c r="O66" s="18">
        <v>4.6064000000000007</v>
      </c>
      <c r="P66" s="43">
        <f t="shared" ref="P66:P67" si="340">W66*-1</f>
        <v>-192000</v>
      </c>
      <c r="Q66" s="43"/>
      <c r="R66" s="43"/>
      <c r="S66" s="43"/>
      <c r="T66" s="43"/>
      <c r="U66" s="43">
        <f t="shared" ref="U66:U67" si="341">P66+Q66+R66+S66+T66</f>
        <v>-192000</v>
      </c>
      <c r="V66" s="43">
        <f>ROUND(OON!J66*80%,0)</f>
        <v>0</v>
      </c>
      <c r="W66" s="43">
        <f>ROUND((OON!K66+OON!L66+OON!M66+OON!P66+OON!Q66)*80%,0)</f>
        <v>192000</v>
      </c>
      <c r="X66" s="43">
        <f>ROUND((OON!N66+OON!R66),0)</f>
        <v>0</v>
      </c>
      <c r="Y66" s="43"/>
      <c r="Z66" s="43">
        <f t="shared" ref="Z66:Z67" si="342">V66+W66+X66+Y66</f>
        <v>192000</v>
      </c>
      <c r="AA66" s="43">
        <f t="shared" ref="AA66:AA67" si="343">U66+Z66</f>
        <v>0</v>
      </c>
      <c r="AB66" s="43">
        <f t="shared" ref="AB66:AB67" si="344">ROUND((U66+V66+W66)*33.8%,0)</f>
        <v>0</v>
      </c>
      <c r="AC66" s="43">
        <f t="shared" ref="AC66:AC67" si="345">ROUND(U66*2%,0)</f>
        <v>-3840</v>
      </c>
      <c r="AD66" s="43"/>
      <c r="AE66" s="43"/>
      <c r="AF66" s="43"/>
      <c r="AG66" s="43">
        <f t="shared" ref="AG66:AG67" si="346">AD66+AE66+AF66</f>
        <v>0</v>
      </c>
      <c r="AH66" s="32">
        <f>OON!W66</f>
        <v>-0.13</v>
      </c>
      <c r="AI66" s="32">
        <f>OON!X66</f>
        <v>-0.66</v>
      </c>
      <c r="AJ66" s="18"/>
      <c r="AK66" s="18"/>
      <c r="AL66" s="18"/>
      <c r="AM66" s="18"/>
      <c r="AN66" s="32">
        <f t="shared" ref="AN66:AN67" si="347">AH66+AJ66+AK66+AL66</f>
        <v>-0.13</v>
      </c>
      <c r="AO66" s="32">
        <f t="shared" ref="AO66:AO67" si="348">AI66+AM66</f>
        <v>-0.66</v>
      </c>
      <c r="AP66" s="32">
        <f t="shared" ref="AP66:AP67" si="349">AN66+AO66</f>
        <v>-0.79</v>
      </c>
      <c r="AQ66" s="43">
        <f t="shared" ref="AQ66:AQ67" si="350">AR66+AS66+AT66+AU66+AV66</f>
        <v>15093602</v>
      </c>
      <c r="AR66" s="43">
        <f t="shared" ref="AR66:AR67" si="351">H66+U66</f>
        <v>10842935</v>
      </c>
      <c r="AS66" s="43">
        <f t="shared" ref="AS66:AS67" si="352">I66+Z66</f>
        <v>192000</v>
      </c>
      <c r="AT66" s="43">
        <f t="shared" ref="AT66:AT67" si="353">J66+AB66</f>
        <v>3729808</v>
      </c>
      <c r="AU66" s="43">
        <f t="shared" ref="AU66:AU67" si="354">K66+AC66</f>
        <v>216859</v>
      </c>
      <c r="AV66" s="43">
        <f t="shared" ref="AV66:AV67" si="355">L66+AG66</f>
        <v>112000</v>
      </c>
      <c r="AW66" s="32">
        <f t="shared" ref="AW66:AW67" si="356">AX66+AY66</f>
        <v>20.483000000000001</v>
      </c>
      <c r="AX66" s="32">
        <f t="shared" ref="AX66:AX67" si="357">N66+AN66</f>
        <v>16.5366</v>
      </c>
      <c r="AY66" s="32">
        <f t="shared" ref="AY66:AY67" si="358">O66+AO66</f>
        <v>3.9464000000000006</v>
      </c>
    </row>
    <row r="67" spans="1:51" outlineLevel="2" x14ac:dyDescent="0.25">
      <c r="A67" s="2">
        <v>1422</v>
      </c>
      <c r="B67" s="18">
        <v>600010643</v>
      </c>
      <c r="C67" s="18" t="s">
        <v>118</v>
      </c>
      <c r="D67" s="2">
        <v>3122</v>
      </c>
      <c r="E67" s="2" t="s">
        <v>62</v>
      </c>
      <c r="F67" s="18" t="s">
        <v>218</v>
      </c>
      <c r="G67" s="43"/>
      <c r="H67" s="43"/>
      <c r="I67" s="43"/>
      <c r="J67" s="43"/>
      <c r="K67" s="43"/>
      <c r="L67" s="43"/>
      <c r="M67" s="18"/>
      <c r="N67" s="18"/>
      <c r="O67" s="18"/>
      <c r="P67" s="43">
        <f t="shared" si="340"/>
        <v>0</v>
      </c>
      <c r="Q67" s="43"/>
      <c r="R67" s="43"/>
      <c r="S67" s="43"/>
      <c r="T67" s="43"/>
      <c r="U67" s="43">
        <f t="shared" si="341"/>
        <v>0</v>
      </c>
      <c r="V67" s="43">
        <f>ROUND(OON!J67*80%,0)</f>
        <v>0</v>
      </c>
      <c r="W67" s="43">
        <f>ROUND((OON!K67+OON!L67+OON!M67+OON!P67+OON!Q67)*80%,0)</f>
        <v>0</v>
      </c>
      <c r="X67" s="43">
        <f>ROUND((OON!N67+OON!R67),0)</f>
        <v>0</v>
      </c>
      <c r="Y67" s="43"/>
      <c r="Z67" s="43">
        <f t="shared" si="342"/>
        <v>0</v>
      </c>
      <c r="AA67" s="43">
        <f t="shared" si="343"/>
        <v>0</v>
      </c>
      <c r="AB67" s="43">
        <f t="shared" si="344"/>
        <v>0</v>
      </c>
      <c r="AC67" s="43">
        <f t="shared" si="345"/>
        <v>0</v>
      </c>
      <c r="AD67" s="43"/>
      <c r="AE67" s="43"/>
      <c r="AF67" s="43"/>
      <c r="AG67" s="43">
        <f t="shared" si="346"/>
        <v>0</v>
      </c>
      <c r="AH67" s="32">
        <f>OON!W67</f>
        <v>0</v>
      </c>
      <c r="AI67" s="32">
        <f>OON!X67</f>
        <v>0</v>
      </c>
      <c r="AJ67" s="18"/>
      <c r="AK67" s="18"/>
      <c r="AL67" s="18"/>
      <c r="AM67" s="18"/>
      <c r="AN67" s="32">
        <f t="shared" si="347"/>
        <v>0</v>
      </c>
      <c r="AO67" s="32">
        <f t="shared" si="348"/>
        <v>0</v>
      </c>
      <c r="AP67" s="32">
        <f t="shared" si="349"/>
        <v>0</v>
      </c>
      <c r="AQ67" s="43">
        <f t="shared" si="350"/>
        <v>0</v>
      </c>
      <c r="AR67" s="43">
        <f t="shared" si="351"/>
        <v>0</v>
      </c>
      <c r="AS67" s="43">
        <f t="shared" si="352"/>
        <v>0</v>
      </c>
      <c r="AT67" s="43">
        <f t="shared" si="353"/>
        <v>0</v>
      </c>
      <c r="AU67" s="43">
        <f t="shared" si="354"/>
        <v>0</v>
      </c>
      <c r="AV67" s="43">
        <f t="shared" si="355"/>
        <v>0</v>
      </c>
      <c r="AW67" s="32">
        <f t="shared" si="356"/>
        <v>0</v>
      </c>
      <c r="AX67" s="32">
        <f t="shared" si="357"/>
        <v>0</v>
      </c>
      <c r="AY67" s="32">
        <f t="shared" si="358"/>
        <v>0</v>
      </c>
    </row>
    <row r="68" spans="1:51" outlineLevel="1" x14ac:dyDescent="0.25">
      <c r="A68" s="23"/>
      <c r="B68" s="24"/>
      <c r="C68" s="24" t="s">
        <v>177</v>
      </c>
      <c r="D68" s="23"/>
      <c r="E68" s="23"/>
      <c r="F68" s="24"/>
      <c r="G68" s="26">
        <f t="shared" ref="G68:AY68" si="359">SUBTOTAL(9,G66:G67)</f>
        <v>15097442</v>
      </c>
      <c r="H68" s="26">
        <f t="shared" si="359"/>
        <v>11034935</v>
      </c>
      <c r="I68" s="26">
        <f t="shared" si="359"/>
        <v>0</v>
      </c>
      <c r="J68" s="26">
        <f t="shared" si="359"/>
        <v>3729808</v>
      </c>
      <c r="K68" s="26">
        <f t="shared" si="359"/>
        <v>220699</v>
      </c>
      <c r="L68" s="26">
        <f t="shared" si="359"/>
        <v>112000</v>
      </c>
      <c r="M68" s="24">
        <f t="shared" si="359"/>
        <v>21.273</v>
      </c>
      <c r="N68" s="24">
        <f t="shared" si="359"/>
        <v>16.666599999999999</v>
      </c>
      <c r="O68" s="24">
        <f t="shared" si="359"/>
        <v>4.6064000000000007</v>
      </c>
      <c r="P68" s="26">
        <f t="shared" si="359"/>
        <v>-192000</v>
      </c>
      <c r="Q68" s="26">
        <f t="shared" si="359"/>
        <v>0</v>
      </c>
      <c r="R68" s="26">
        <f t="shared" si="359"/>
        <v>0</v>
      </c>
      <c r="S68" s="26">
        <f t="shared" si="359"/>
        <v>0</v>
      </c>
      <c r="T68" s="26">
        <f t="shared" si="359"/>
        <v>0</v>
      </c>
      <c r="U68" s="26">
        <f t="shared" si="359"/>
        <v>-192000</v>
      </c>
      <c r="V68" s="26">
        <f t="shared" si="359"/>
        <v>0</v>
      </c>
      <c r="W68" s="26">
        <f t="shared" si="359"/>
        <v>192000</v>
      </c>
      <c r="X68" s="26">
        <f t="shared" si="359"/>
        <v>0</v>
      </c>
      <c r="Y68" s="26">
        <f t="shared" si="359"/>
        <v>0</v>
      </c>
      <c r="Z68" s="26">
        <f t="shared" si="359"/>
        <v>192000</v>
      </c>
      <c r="AA68" s="26">
        <f t="shared" si="359"/>
        <v>0</v>
      </c>
      <c r="AB68" s="26">
        <f t="shared" si="359"/>
        <v>0</v>
      </c>
      <c r="AC68" s="26">
        <f t="shared" si="359"/>
        <v>-3840</v>
      </c>
      <c r="AD68" s="26">
        <f t="shared" si="359"/>
        <v>0</v>
      </c>
      <c r="AE68" s="26">
        <f t="shared" si="359"/>
        <v>0</v>
      </c>
      <c r="AF68" s="26">
        <f t="shared" si="359"/>
        <v>0</v>
      </c>
      <c r="AG68" s="26">
        <f t="shared" si="359"/>
        <v>0</v>
      </c>
      <c r="AH68" s="24">
        <f t="shared" si="359"/>
        <v>-0.13</v>
      </c>
      <c r="AI68" s="24">
        <f t="shared" si="359"/>
        <v>-0.66</v>
      </c>
      <c r="AJ68" s="24">
        <f t="shared" si="359"/>
        <v>0</v>
      </c>
      <c r="AK68" s="24">
        <f t="shared" si="359"/>
        <v>0</v>
      </c>
      <c r="AL68" s="24">
        <f t="shared" si="359"/>
        <v>0</v>
      </c>
      <c r="AM68" s="24">
        <f t="shared" si="359"/>
        <v>0</v>
      </c>
      <c r="AN68" s="24">
        <f t="shared" si="359"/>
        <v>-0.13</v>
      </c>
      <c r="AO68" s="24">
        <f t="shared" si="359"/>
        <v>-0.66</v>
      </c>
      <c r="AP68" s="24">
        <f t="shared" si="359"/>
        <v>-0.79</v>
      </c>
      <c r="AQ68" s="26">
        <f t="shared" si="359"/>
        <v>15093602</v>
      </c>
      <c r="AR68" s="26">
        <f t="shared" si="359"/>
        <v>10842935</v>
      </c>
      <c r="AS68" s="26">
        <f t="shared" si="359"/>
        <v>192000</v>
      </c>
      <c r="AT68" s="26">
        <f t="shared" si="359"/>
        <v>3729808</v>
      </c>
      <c r="AU68" s="26">
        <f t="shared" si="359"/>
        <v>216859</v>
      </c>
      <c r="AV68" s="26">
        <f t="shared" si="359"/>
        <v>112000</v>
      </c>
      <c r="AW68" s="51">
        <f t="shared" si="359"/>
        <v>20.483000000000001</v>
      </c>
      <c r="AX68" s="51">
        <f t="shared" si="359"/>
        <v>16.5366</v>
      </c>
      <c r="AY68" s="51">
        <f t="shared" si="359"/>
        <v>3.9464000000000006</v>
      </c>
    </row>
    <row r="69" spans="1:51" outlineLevel="2" x14ac:dyDescent="0.25">
      <c r="A69" s="2">
        <v>1424</v>
      </c>
      <c r="B69" s="18">
        <v>600020347</v>
      </c>
      <c r="C69" s="18" t="s">
        <v>119</v>
      </c>
      <c r="D69" s="2">
        <v>3122</v>
      </c>
      <c r="E69" s="2" t="s">
        <v>60</v>
      </c>
      <c r="F69" s="18" t="s">
        <v>61</v>
      </c>
      <c r="G69" s="43">
        <v>31995417</v>
      </c>
      <c r="H69" s="43">
        <v>23377479</v>
      </c>
      <c r="I69" s="43"/>
      <c r="J69" s="43">
        <v>7901588</v>
      </c>
      <c r="K69" s="43">
        <v>467550</v>
      </c>
      <c r="L69" s="43">
        <v>248800</v>
      </c>
      <c r="M69" s="18">
        <v>47.014800000000001</v>
      </c>
      <c r="N69" s="18">
        <v>35.921700000000001</v>
      </c>
      <c r="O69" s="18">
        <v>11.0931</v>
      </c>
      <c r="P69" s="43">
        <f t="shared" ref="P69:P72" si="360">W69*-1</f>
        <v>-32000</v>
      </c>
      <c r="Q69" s="43"/>
      <c r="R69" s="43"/>
      <c r="S69" s="43"/>
      <c r="T69" s="43"/>
      <c r="U69" s="43">
        <f t="shared" ref="U69:U72" si="361">P69+Q69+R69+S69+T69</f>
        <v>-32000</v>
      </c>
      <c r="V69" s="43">
        <f>ROUND(OON!J69*80%,0)</f>
        <v>0</v>
      </c>
      <c r="W69" s="43">
        <f>ROUND((OON!K69+OON!L69+OON!M69+OON!P69+OON!Q69)*80%,0)</f>
        <v>32000</v>
      </c>
      <c r="X69" s="43">
        <f>ROUND((OON!N69+OON!R69),0)</f>
        <v>169480</v>
      </c>
      <c r="Y69" s="43"/>
      <c r="Z69" s="43">
        <f t="shared" ref="Z69:Z72" si="362">V69+W69+X69+Y69</f>
        <v>201480</v>
      </c>
      <c r="AA69" s="43">
        <f t="shared" ref="AA69:AA72" si="363">U69+Z69</f>
        <v>169480</v>
      </c>
      <c r="AB69" s="43">
        <f t="shared" ref="AB69:AB72" si="364">ROUND((U69+V69+W69)*33.8%,0)</f>
        <v>0</v>
      </c>
      <c r="AC69" s="43">
        <f t="shared" ref="AC69:AC72" si="365">ROUND(U69*2%,0)</f>
        <v>-640</v>
      </c>
      <c r="AD69" s="43"/>
      <c r="AE69" s="43"/>
      <c r="AF69" s="43"/>
      <c r="AG69" s="43">
        <f t="shared" ref="AG69:AG72" si="366">AD69+AE69+AF69</f>
        <v>0</v>
      </c>
      <c r="AH69" s="32">
        <f>OON!W69</f>
        <v>0</v>
      </c>
      <c r="AI69" s="32">
        <f>OON!X69</f>
        <v>-0.17</v>
      </c>
      <c r="AJ69" s="18"/>
      <c r="AK69" s="18"/>
      <c r="AL69" s="18"/>
      <c r="AM69" s="18"/>
      <c r="AN69" s="32">
        <f t="shared" ref="AN69:AN72" si="367">AH69+AJ69+AK69+AL69</f>
        <v>0</v>
      </c>
      <c r="AO69" s="32">
        <f t="shared" ref="AO69:AO72" si="368">AI69+AM69</f>
        <v>-0.17</v>
      </c>
      <c r="AP69" s="32">
        <f t="shared" ref="AP69:AP72" si="369">AN69+AO69</f>
        <v>-0.17</v>
      </c>
      <c r="AQ69" s="43">
        <f t="shared" ref="AQ69:AQ72" si="370">AR69+AS69+AT69+AU69+AV69</f>
        <v>32164257</v>
      </c>
      <c r="AR69" s="43">
        <f t="shared" ref="AR69:AR72" si="371">H69+U69</f>
        <v>23345479</v>
      </c>
      <c r="AS69" s="43">
        <f t="shared" ref="AS69:AS72" si="372">I69+Z69</f>
        <v>201480</v>
      </c>
      <c r="AT69" s="43">
        <f t="shared" ref="AT69:AT72" si="373">J69+AB69</f>
        <v>7901588</v>
      </c>
      <c r="AU69" s="43">
        <f t="shared" ref="AU69:AU72" si="374">K69+AC69</f>
        <v>466910</v>
      </c>
      <c r="AV69" s="43">
        <f t="shared" ref="AV69:AV72" si="375">L69+AG69</f>
        <v>248800</v>
      </c>
      <c r="AW69" s="32">
        <f t="shared" ref="AW69:AW72" si="376">AX69+AY69</f>
        <v>46.844799999999999</v>
      </c>
      <c r="AX69" s="32">
        <f t="shared" ref="AX69:AX72" si="377">N69+AN69</f>
        <v>35.921700000000001</v>
      </c>
      <c r="AY69" s="32">
        <f t="shared" ref="AY69:AY72" si="378">O69+AO69</f>
        <v>10.9231</v>
      </c>
    </row>
    <row r="70" spans="1:51" outlineLevel="2" x14ac:dyDescent="0.25">
      <c r="A70" s="2">
        <v>1424</v>
      </c>
      <c r="B70" s="18">
        <v>600020347</v>
      </c>
      <c r="C70" s="18" t="s">
        <v>119</v>
      </c>
      <c r="D70" s="2">
        <v>3122</v>
      </c>
      <c r="E70" s="2" t="s">
        <v>62</v>
      </c>
      <c r="F70" s="18" t="s">
        <v>218</v>
      </c>
      <c r="G70" s="43"/>
      <c r="H70" s="43"/>
      <c r="I70" s="43"/>
      <c r="J70" s="43"/>
      <c r="K70" s="43"/>
      <c r="L70" s="43"/>
      <c r="M70" s="18"/>
      <c r="N70" s="18"/>
      <c r="O70" s="18"/>
      <c r="P70" s="43">
        <f t="shared" si="360"/>
        <v>0</v>
      </c>
      <c r="Q70" s="43"/>
      <c r="R70" s="43"/>
      <c r="S70" s="43"/>
      <c r="T70" s="43"/>
      <c r="U70" s="43">
        <f t="shared" si="361"/>
        <v>0</v>
      </c>
      <c r="V70" s="43">
        <f>ROUND(OON!J70*80%,0)</f>
        <v>0</v>
      </c>
      <c r="W70" s="43">
        <f>ROUND((OON!K70+OON!L70+OON!M70+OON!P70+OON!Q70)*80%,0)</f>
        <v>0</v>
      </c>
      <c r="X70" s="43">
        <f>ROUND((OON!N70+OON!R70),0)</f>
        <v>0</v>
      </c>
      <c r="Y70" s="43"/>
      <c r="Z70" s="43">
        <f t="shared" si="362"/>
        <v>0</v>
      </c>
      <c r="AA70" s="43">
        <f t="shared" si="363"/>
        <v>0</v>
      </c>
      <c r="AB70" s="43">
        <f t="shared" si="364"/>
        <v>0</v>
      </c>
      <c r="AC70" s="43">
        <f t="shared" si="365"/>
        <v>0</v>
      </c>
      <c r="AD70" s="43"/>
      <c r="AE70" s="43"/>
      <c r="AF70" s="43"/>
      <c r="AG70" s="43">
        <f t="shared" si="366"/>
        <v>0</v>
      </c>
      <c r="AH70" s="32">
        <f>OON!W70</f>
        <v>0</v>
      </c>
      <c r="AI70" s="32">
        <f>OON!X70</f>
        <v>0</v>
      </c>
      <c r="AJ70" s="18"/>
      <c r="AK70" s="18"/>
      <c r="AL70" s="18"/>
      <c r="AM70" s="18"/>
      <c r="AN70" s="32">
        <f t="shared" si="367"/>
        <v>0</v>
      </c>
      <c r="AO70" s="32">
        <f t="shared" si="368"/>
        <v>0</v>
      </c>
      <c r="AP70" s="32">
        <f t="shared" si="369"/>
        <v>0</v>
      </c>
      <c r="AQ70" s="43">
        <f t="shared" si="370"/>
        <v>0</v>
      </c>
      <c r="AR70" s="43">
        <f t="shared" si="371"/>
        <v>0</v>
      </c>
      <c r="AS70" s="43">
        <f t="shared" si="372"/>
        <v>0</v>
      </c>
      <c r="AT70" s="43">
        <f t="shared" si="373"/>
        <v>0</v>
      </c>
      <c r="AU70" s="43">
        <f t="shared" si="374"/>
        <v>0</v>
      </c>
      <c r="AV70" s="43">
        <f t="shared" si="375"/>
        <v>0</v>
      </c>
      <c r="AW70" s="32">
        <f t="shared" si="376"/>
        <v>0</v>
      </c>
      <c r="AX70" s="32">
        <f t="shared" si="377"/>
        <v>0</v>
      </c>
      <c r="AY70" s="32">
        <f t="shared" si="378"/>
        <v>0</v>
      </c>
    </row>
    <row r="71" spans="1:51" outlineLevel="2" x14ac:dyDescent="0.25">
      <c r="A71" s="2">
        <v>1424</v>
      </c>
      <c r="B71" s="18">
        <v>600020347</v>
      </c>
      <c r="C71" s="18" t="s">
        <v>119</v>
      </c>
      <c r="D71" s="2">
        <v>3141</v>
      </c>
      <c r="E71" s="2" t="s">
        <v>63</v>
      </c>
      <c r="F71" s="18" t="s">
        <v>218</v>
      </c>
      <c r="G71" s="43">
        <v>798682</v>
      </c>
      <c r="H71" s="43">
        <v>581742</v>
      </c>
      <c r="I71" s="43"/>
      <c r="J71" s="43">
        <v>196629</v>
      </c>
      <c r="K71" s="43">
        <v>11635</v>
      </c>
      <c r="L71" s="43">
        <v>8676</v>
      </c>
      <c r="M71" s="18">
        <v>1.98</v>
      </c>
      <c r="N71" s="18"/>
      <c r="O71" s="18">
        <v>1.98</v>
      </c>
      <c r="P71" s="43">
        <f t="shared" si="360"/>
        <v>-48000</v>
      </c>
      <c r="Q71" s="43"/>
      <c r="R71" s="43"/>
      <c r="S71" s="43"/>
      <c r="T71" s="43"/>
      <c r="U71" s="43">
        <f t="shared" si="361"/>
        <v>-48000</v>
      </c>
      <c r="V71" s="43">
        <f>ROUND(OON!J71*80%,0)</f>
        <v>0</v>
      </c>
      <c r="W71" s="43">
        <f>ROUND((OON!K71+OON!L71+OON!M71+OON!P71+OON!Q71)*80%,0)</f>
        <v>48000</v>
      </c>
      <c r="X71" s="43">
        <f>ROUND((OON!N71+OON!R71),0)</f>
        <v>0</v>
      </c>
      <c r="Y71" s="43"/>
      <c r="Z71" s="43">
        <f t="shared" si="362"/>
        <v>48000</v>
      </c>
      <c r="AA71" s="43">
        <f t="shared" si="363"/>
        <v>0</v>
      </c>
      <c r="AB71" s="43">
        <f t="shared" si="364"/>
        <v>0</v>
      </c>
      <c r="AC71" s="43">
        <f t="shared" si="365"/>
        <v>-960</v>
      </c>
      <c r="AD71" s="43"/>
      <c r="AE71" s="43"/>
      <c r="AF71" s="43"/>
      <c r="AG71" s="43">
        <f t="shared" si="366"/>
        <v>0</v>
      </c>
      <c r="AH71" s="32">
        <f>OON!W71</f>
        <v>0</v>
      </c>
      <c r="AI71" s="32">
        <f>OON!X71</f>
        <v>-0.25</v>
      </c>
      <c r="AJ71" s="18"/>
      <c r="AK71" s="18"/>
      <c r="AL71" s="18"/>
      <c r="AM71" s="18"/>
      <c r="AN71" s="32">
        <f t="shared" si="367"/>
        <v>0</v>
      </c>
      <c r="AO71" s="32">
        <f t="shared" si="368"/>
        <v>-0.25</v>
      </c>
      <c r="AP71" s="32">
        <f t="shared" si="369"/>
        <v>-0.25</v>
      </c>
      <c r="AQ71" s="43">
        <f t="shared" si="370"/>
        <v>797722</v>
      </c>
      <c r="AR71" s="43">
        <f t="shared" si="371"/>
        <v>533742</v>
      </c>
      <c r="AS71" s="43">
        <f t="shared" si="372"/>
        <v>48000</v>
      </c>
      <c r="AT71" s="43">
        <f t="shared" si="373"/>
        <v>196629</v>
      </c>
      <c r="AU71" s="43">
        <f t="shared" si="374"/>
        <v>10675</v>
      </c>
      <c r="AV71" s="43">
        <f t="shared" si="375"/>
        <v>8676</v>
      </c>
      <c r="AW71" s="32">
        <f t="shared" si="376"/>
        <v>1.73</v>
      </c>
      <c r="AX71" s="32">
        <f t="shared" si="377"/>
        <v>0</v>
      </c>
      <c r="AY71" s="32">
        <f t="shared" si="378"/>
        <v>1.73</v>
      </c>
    </row>
    <row r="72" spans="1:51" outlineLevel="2" x14ac:dyDescent="0.25">
      <c r="A72" s="2">
        <v>1424</v>
      </c>
      <c r="B72" s="18">
        <v>600020347</v>
      </c>
      <c r="C72" s="18" t="s">
        <v>119</v>
      </c>
      <c r="D72" s="2">
        <v>3147</v>
      </c>
      <c r="E72" s="2" t="s">
        <v>64</v>
      </c>
      <c r="F72" s="18" t="s">
        <v>218</v>
      </c>
      <c r="G72" s="43">
        <v>2867246</v>
      </c>
      <c r="H72" s="43">
        <v>2098487</v>
      </c>
      <c r="I72" s="43"/>
      <c r="J72" s="43">
        <v>709289</v>
      </c>
      <c r="K72" s="43">
        <v>41970</v>
      </c>
      <c r="L72" s="43">
        <v>17500</v>
      </c>
      <c r="M72" s="18">
        <v>4.91</v>
      </c>
      <c r="N72" s="18">
        <v>3.57</v>
      </c>
      <c r="O72" s="18">
        <v>1.3400000000000003</v>
      </c>
      <c r="P72" s="43">
        <f t="shared" si="360"/>
        <v>-100000</v>
      </c>
      <c r="Q72" s="43"/>
      <c r="R72" s="43"/>
      <c r="S72" s="43"/>
      <c r="T72" s="43"/>
      <c r="U72" s="43">
        <f t="shared" si="361"/>
        <v>-100000</v>
      </c>
      <c r="V72" s="43">
        <f>ROUND(OON!J72*80%,0)</f>
        <v>0</v>
      </c>
      <c r="W72" s="43">
        <f>ROUND((OON!K72+OON!L72+OON!M72+OON!P72+OON!Q72)*80%,0)</f>
        <v>100000</v>
      </c>
      <c r="X72" s="43">
        <f>ROUND((OON!N72+OON!R72),0)</f>
        <v>0</v>
      </c>
      <c r="Y72" s="43"/>
      <c r="Z72" s="43">
        <f t="shared" si="362"/>
        <v>100000</v>
      </c>
      <c r="AA72" s="43">
        <f t="shared" si="363"/>
        <v>0</v>
      </c>
      <c r="AB72" s="43">
        <f t="shared" si="364"/>
        <v>0</v>
      </c>
      <c r="AC72" s="43">
        <f t="shared" si="365"/>
        <v>-2000</v>
      </c>
      <c r="AD72" s="43"/>
      <c r="AE72" s="43"/>
      <c r="AF72" s="43"/>
      <c r="AG72" s="43">
        <f t="shared" si="366"/>
        <v>0</v>
      </c>
      <c r="AH72" s="32">
        <f>OON!W72</f>
        <v>0</v>
      </c>
      <c r="AI72" s="32">
        <f>OON!X72</f>
        <v>-0.42</v>
      </c>
      <c r="AJ72" s="18"/>
      <c r="AK72" s="18"/>
      <c r="AL72" s="18"/>
      <c r="AM72" s="18"/>
      <c r="AN72" s="32">
        <f t="shared" si="367"/>
        <v>0</v>
      </c>
      <c r="AO72" s="32">
        <f t="shared" si="368"/>
        <v>-0.42</v>
      </c>
      <c r="AP72" s="32">
        <f t="shared" si="369"/>
        <v>-0.42</v>
      </c>
      <c r="AQ72" s="43">
        <f t="shared" si="370"/>
        <v>2865246</v>
      </c>
      <c r="AR72" s="43">
        <f t="shared" si="371"/>
        <v>1998487</v>
      </c>
      <c r="AS72" s="43">
        <f t="shared" si="372"/>
        <v>100000</v>
      </c>
      <c r="AT72" s="43">
        <f t="shared" si="373"/>
        <v>709289</v>
      </c>
      <c r="AU72" s="43">
        <f t="shared" si="374"/>
        <v>39970</v>
      </c>
      <c r="AV72" s="43">
        <f t="shared" si="375"/>
        <v>17500</v>
      </c>
      <c r="AW72" s="32">
        <f t="shared" si="376"/>
        <v>4.49</v>
      </c>
      <c r="AX72" s="32">
        <f t="shared" si="377"/>
        <v>3.57</v>
      </c>
      <c r="AY72" s="32">
        <f t="shared" si="378"/>
        <v>0.92000000000000037</v>
      </c>
    </row>
    <row r="73" spans="1:51" outlineLevel="1" x14ac:dyDescent="0.25">
      <c r="A73" s="23"/>
      <c r="B73" s="24"/>
      <c r="C73" s="24" t="s">
        <v>178</v>
      </c>
      <c r="D73" s="23"/>
      <c r="E73" s="23"/>
      <c r="F73" s="24"/>
      <c r="G73" s="26">
        <f t="shared" ref="G73:AY73" si="379">SUBTOTAL(9,G69:G72)</f>
        <v>35661345</v>
      </c>
      <c r="H73" s="26">
        <f t="shared" si="379"/>
        <v>26057708</v>
      </c>
      <c r="I73" s="26">
        <f t="shared" si="379"/>
        <v>0</v>
      </c>
      <c r="J73" s="26">
        <f t="shared" si="379"/>
        <v>8807506</v>
      </c>
      <c r="K73" s="26">
        <f t="shared" si="379"/>
        <v>521155</v>
      </c>
      <c r="L73" s="26">
        <f t="shared" si="379"/>
        <v>274976</v>
      </c>
      <c r="M73" s="24">
        <f t="shared" si="379"/>
        <v>53.904799999999994</v>
      </c>
      <c r="N73" s="24">
        <f t="shared" si="379"/>
        <v>39.491700000000002</v>
      </c>
      <c r="O73" s="24">
        <f t="shared" si="379"/>
        <v>14.4131</v>
      </c>
      <c r="P73" s="26">
        <f t="shared" si="379"/>
        <v>-180000</v>
      </c>
      <c r="Q73" s="26">
        <f t="shared" si="379"/>
        <v>0</v>
      </c>
      <c r="R73" s="26">
        <f t="shared" si="379"/>
        <v>0</v>
      </c>
      <c r="S73" s="26">
        <f t="shared" si="379"/>
        <v>0</v>
      </c>
      <c r="T73" s="26">
        <f t="shared" si="379"/>
        <v>0</v>
      </c>
      <c r="U73" s="26">
        <f t="shared" si="379"/>
        <v>-180000</v>
      </c>
      <c r="V73" s="26">
        <f t="shared" si="379"/>
        <v>0</v>
      </c>
      <c r="W73" s="26">
        <f t="shared" si="379"/>
        <v>180000</v>
      </c>
      <c r="X73" s="26">
        <f t="shared" si="379"/>
        <v>169480</v>
      </c>
      <c r="Y73" s="26">
        <f t="shared" si="379"/>
        <v>0</v>
      </c>
      <c r="Z73" s="26">
        <f t="shared" si="379"/>
        <v>349480</v>
      </c>
      <c r="AA73" s="26">
        <f t="shared" si="379"/>
        <v>169480</v>
      </c>
      <c r="AB73" s="26">
        <f t="shared" si="379"/>
        <v>0</v>
      </c>
      <c r="AC73" s="26">
        <f t="shared" si="379"/>
        <v>-3600</v>
      </c>
      <c r="AD73" s="26">
        <f t="shared" si="379"/>
        <v>0</v>
      </c>
      <c r="AE73" s="26">
        <f t="shared" si="379"/>
        <v>0</v>
      </c>
      <c r="AF73" s="26">
        <f t="shared" si="379"/>
        <v>0</v>
      </c>
      <c r="AG73" s="26">
        <f t="shared" si="379"/>
        <v>0</v>
      </c>
      <c r="AH73" s="24">
        <f t="shared" si="379"/>
        <v>0</v>
      </c>
      <c r="AI73" s="24">
        <f t="shared" si="379"/>
        <v>-0.84000000000000008</v>
      </c>
      <c r="AJ73" s="24">
        <f t="shared" si="379"/>
        <v>0</v>
      </c>
      <c r="AK73" s="24">
        <f t="shared" si="379"/>
        <v>0</v>
      </c>
      <c r="AL73" s="24">
        <f t="shared" si="379"/>
        <v>0</v>
      </c>
      <c r="AM73" s="24">
        <f t="shared" si="379"/>
        <v>0</v>
      </c>
      <c r="AN73" s="24">
        <f t="shared" si="379"/>
        <v>0</v>
      </c>
      <c r="AO73" s="24">
        <f t="shared" si="379"/>
        <v>-0.84000000000000008</v>
      </c>
      <c r="AP73" s="24">
        <f t="shared" si="379"/>
        <v>-0.84000000000000008</v>
      </c>
      <c r="AQ73" s="26">
        <f t="shared" si="379"/>
        <v>35827225</v>
      </c>
      <c r="AR73" s="26">
        <f t="shared" si="379"/>
        <v>25877708</v>
      </c>
      <c r="AS73" s="26">
        <f t="shared" si="379"/>
        <v>349480</v>
      </c>
      <c r="AT73" s="26">
        <f t="shared" si="379"/>
        <v>8807506</v>
      </c>
      <c r="AU73" s="26">
        <f t="shared" si="379"/>
        <v>517555</v>
      </c>
      <c r="AV73" s="26">
        <f t="shared" si="379"/>
        <v>274976</v>
      </c>
      <c r="AW73" s="51">
        <f t="shared" si="379"/>
        <v>53.064799999999998</v>
      </c>
      <c r="AX73" s="51">
        <f t="shared" si="379"/>
        <v>39.491700000000002</v>
      </c>
      <c r="AY73" s="51">
        <f t="shared" si="379"/>
        <v>13.5731</v>
      </c>
    </row>
    <row r="74" spans="1:51" outlineLevel="2" x14ac:dyDescent="0.25">
      <c r="A74" s="2">
        <v>1425</v>
      </c>
      <c r="B74" s="18">
        <v>600010023</v>
      </c>
      <c r="C74" s="18" t="s">
        <v>120</v>
      </c>
      <c r="D74" s="2">
        <v>3122</v>
      </c>
      <c r="E74" s="2" t="s">
        <v>60</v>
      </c>
      <c r="F74" s="18" t="s">
        <v>61</v>
      </c>
      <c r="G74" s="43">
        <v>18262111</v>
      </c>
      <c r="H74" s="43">
        <v>13384765</v>
      </c>
      <c r="I74" s="43"/>
      <c r="J74" s="43">
        <v>4524051</v>
      </c>
      <c r="K74" s="43">
        <v>267695</v>
      </c>
      <c r="L74" s="43">
        <v>85600</v>
      </c>
      <c r="M74" s="18">
        <v>24.726500000000001</v>
      </c>
      <c r="N74" s="18">
        <v>19.667100000000001</v>
      </c>
      <c r="O74" s="18">
        <v>5.0594000000000001</v>
      </c>
      <c r="P74" s="43">
        <f t="shared" ref="P74:P77" si="380">W74*-1</f>
        <v>-38400</v>
      </c>
      <c r="Q74" s="43"/>
      <c r="R74" s="43"/>
      <c r="S74" s="43"/>
      <c r="T74" s="43"/>
      <c r="U74" s="43">
        <f t="shared" ref="U74:U77" si="381">P74+Q74+R74+S74+T74</f>
        <v>-38400</v>
      </c>
      <c r="V74" s="43">
        <f>ROUND(OON!J74*80%,0)</f>
        <v>212960</v>
      </c>
      <c r="W74" s="43">
        <f>ROUND((OON!K74+OON!L74+OON!M74+OON!P74+OON!Q74)*80%,0)</f>
        <v>38400</v>
      </c>
      <c r="X74" s="43">
        <f>ROUND((OON!N74+OON!R74),0)</f>
        <v>0</v>
      </c>
      <c r="Y74" s="43"/>
      <c r="Z74" s="43">
        <f t="shared" ref="Z74:Z77" si="382">V74+W74+X74+Y74</f>
        <v>251360</v>
      </c>
      <c r="AA74" s="43">
        <f t="shared" ref="AA74:AA77" si="383">U74+Z74</f>
        <v>212960</v>
      </c>
      <c r="AB74" s="43">
        <f t="shared" ref="AB74:AB77" si="384">ROUND((U74+V74+W74)*33.8%,0)</f>
        <v>71980</v>
      </c>
      <c r="AC74" s="43">
        <f t="shared" ref="AC74:AC77" si="385">ROUND(U74*2%,0)</f>
        <v>-768</v>
      </c>
      <c r="AD74" s="43"/>
      <c r="AE74" s="43"/>
      <c r="AF74" s="43"/>
      <c r="AG74" s="43">
        <f t="shared" ref="AG74:AG77" si="386">AD74+AE74+AF74</f>
        <v>0</v>
      </c>
      <c r="AH74" s="32">
        <f>OON!W74</f>
        <v>-0.12</v>
      </c>
      <c r="AI74" s="32">
        <f>OON!X74</f>
        <v>0</v>
      </c>
      <c r="AJ74" s="18"/>
      <c r="AK74" s="18"/>
      <c r="AL74" s="18"/>
      <c r="AM74" s="18"/>
      <c r="AN74" s="32">
        <f t="shared" ref="AN74:AN77" si="387">AH74+AJ74+AK74+AL74</f>
        <v>-0.12</v>
      </c>
      <c r="AO74" s="32">
        <f t="shared" ref="AO74:AO77" si="388">AI74+AM74</f>
        <v>0</v>
      </c>
      <c r="AP74" s="32">
        <f t="shared" ref="AP74:AP77" si="389">AN74+AO74</f>
        <v>-0.12</v>
      </c>
      <c r="AQ74" s="43">
        <f t="shared" ref="AQ74:AQ77" si="390">AR74+AS74+AT74+AU74+AV74</f>
        <v>18546283</v>
      </c>
      <c r="AR74" s="43">
        <f t="shared" ref="AR74:AR77" si="391">H74+U74</f>
        <v>13346365</v>
      </c>
      <c r="AS74" s="43">
        <f t="shared" ref="AS74:AS77" si="392">I74+Z74</f>
        <v>251360</v>
      </c>
      <c r="AT74" s="43">
        <f t="shared" ref="AT74:AT77" si="393">J74+AB74</f>
        <v>4596031</v>
      </c>
      <c r="AU74" s="43">
        <f t="shared" ref="AU74:AU77" si="394">K74+AC74</f>
        <v>266927</v>
      </c>
      <c r="AV74" s="43">
        <f t="shared" ref="AV74:AV77" si="395">L74+AG74</f>
        <v>85600</v>
      </c>
      <c r="AW74" s="32">
        <f t="shared" ref="AW74:AW77" si="396">AX74+AY74</f>
        <v>24.6065</v>
      </c>
      <c r="AX74" s="32">
        <f t="shared" ref="AX74:AX77" si="397">N74+AN74</f>
        <v>19.5471</v>
      </c>
      <c r="AY74" s="32">
        <f t="shared" ref="AY74:AY77" si="398">O74+AO74</f>
        <v>5.0594000000000001</v>
      </c>
    </row>
    <row r="75" spans="1:51" outlineLevel="2" x14ac:dyDescent="0.25">
      <c r="A75" s="2">
        <v>1425</v>
      </c>
      <c r="B75" s="18">
        <v>600010023</v>
      </c>
      <c r="C75" s="18" t="s">
        <v>120</v>
      </c>
      <c r="D75" s="2">
        <v>3122</v>
      </c>
      <c r="E75" s="2" t="s">
        <v>62</v>
      </c>
      <c r="F75" s="18" t="s">
        <v>218</v>
      </c>
      <c r="G75" s="43"/>
      <c r="H75" s="43"/>
      <c r="I75" s="43"/>
      <c r="J75" s="43"/>
      <c r="K75" s="43"/>
      <c r="L75" s="43"/>
      <c r="M75" s="18"/>
      <c r="N75" s="18"/>
      <c r="O75" s="18"/>
      <c r="P75" s="43">
        <f t="shared" si="380"/>
        <v>0</v>
      </c>
      <c r="Q75" s="43"/>
      <c r="R75" s="43">
        <v>238180</v>
      </c>
      <c r="S75" s="43"/>
      <c r="T75" s="43"/>
      <c r="U75" s="43">
        <f t="shared" si="381"/>
        <v>238180</v>
      </c>
      <c r="V75" s="43">
        <f>ROUND(OON!J75*80%,0)</f>
        <v>0</v>
      </c>
      <c r="W75" s="43">
        <f>ROUND((OON!K75+OON!L75+OON!M75+OON!P75+OON!Q75)*80%,0)</f>
        <v>0</v>
      </c>
      <c r="X75" s="43">
        <f>ROUND((OON!N75+OON!R75),0)</f>
        <v>0</v>
      </c>
      <c r="Y75" s="43"/>
      <c r="Z75" s="43">
        <f t="shared" si="382"/>
        <v>0</v>
      </c>
      <c r="AA75" s="43">
        <f t="shared" si="383"/>
        <v>238180</v>
      </c>
      <c r="AB75" s="43">
        <f t="shared" si="384"/>
        <v>80505</v>
      </c>
      <c r="AC75" s="43">
        <f t="shared" si="385"/>
        <v>4764</v>
      </c>
      <c r="AD75" s="43"/>
      <c r="AE75" s="43"/>
      <c r="AF75" s="43"/>
      <c r="AG75" s="43">
        <f t="shared" si="386"/>
        <v>0</v>
      </c>
      <c r="AH75" s="32">
        <f>OON!W75</f>
        <v>0</v>
      </c>
      <c r="AI75" s="32">
        <f>OON!X75</f>
        <v>0</v>
      </c>
      <c r="AJ75" s="18"/>
      <c r="AK75" s="18">
        <v>0.69</v>
      </c>
      <c r="AL75" s="18"/>
      <c r="AM75" s="18"/>
      <c r="AN75" s="32">
        <f t="shared" si="387"/>
        <v>0.69</v>
      </c>
      <c r="AO75" s="32">
        <f t="shared" si="388"/>
        <v>0</v>
      </c>
      <c r="AP75" s="32">
        <f t="shared" si="389"/>
        <v>0.69</v>
      </c>
      <c r="AQ75" s="43">
        <f t="shared" si="390"/>
        <v>323449</v>
      </c>
      <c r="AR75" s="43">
        <f t="shared" si="391"/>
        <v>238180</v>
      </c>
      <c r="AS75" s="43">
        <f t="shared" si="392"/>
        <v>0</v>
      </c>
      <c r="AT75" s="43">
        <f t="shared" si="393"/>
        <v>80505</v>
      </c>
      <c r="AU75" s="43">
        <f t="shared" si="394"/>
        <v>4764</v>
      </c>
      <c r="AV75" s="43">
        <f t="shared" si="395"/>
        <v>0</v>
      </c>
      <c r="AW75" s="32">
        <f t="shared" si="396"/>
        <v>0.69</v>
      </c>
      <c r="AX75" s="32">
        <f t="shared" si="397"/>
        <v>0.69</v>
      </c>
      <c r="AY75" s="32">
        <f t="shared" si="398"/>
        <v>0</v>
      </c>
    </row>
    <row r="76" spans="1:51" outlineLevel="2" x14ac:dyDescent="0.25">
      <c r="A76" s="2">
        <v>1425</v>
      </c>
      <c r="B76" s="18">
        <v>600010023</v>
      </c>
      <c r="C76" s="18" t="s">
        <v>120</v>
      </c>
      <c r="D76" s="2">
        <v>3141</v>
      </c>
      <c r="E76" s="2" t="s">
        <v>63</v>
      </c>
      <c r="F76" s="18" t="s">
        <v>218</v>
      </c>
      <c r="G76" s="43">
        <v>1166110</v>
      </c>
      <c r="H76" s="43">
        <v>853869</v>
      </c>
      <c r="I76" s="43"/>
      <c r="J76" s="43">
        <v>288608</v>
      </c>
      <c r="K76" s="43">
        <v>17077</v>
      </c>
      <c r="L76" s="43">
        <v>6556</v>
      </c>
      <c r="M76" s="18">
        <v>2.9</v>
      </c>
      <c r="N76" s="18"/>
      <c r="O76" s="18">
        <v>2.9</v>
      </c>
      <c r="P76" s="43">
        <f t="shared" si="380"/>
        <v>0</v>
      </c>
      <c r="Q76" s="43"/>
      <c r="R76" s="43"/>
      <c r="S76" s="43"/>
      <c r="T76" s="43"/>
      <c r="U76" s="43">
        <f t="shared" si="381"/>
        <v>0</v>
      </c>
      <c r="V76" s="43">
        <f>ROUND(OON!J76*80%,0)</f>
        <v>0</v>
      </c>
      <c r="W76" s="43">
        <f>ROUND((OON!K76+OON!L76+OON!M76+OON!P76+OON!Q76)*80%,0)</f>
        <v>0</v>
      </c>
      <c r="X76" s="43">
        <f>ROUND((OON!N76+OON!R76),0)</f>
        <v>0</v>
      </c>
      <c r="Y76" s="43"/>
      <c r="Z76" s="43">
        <f t="shared" si="382"/>
        <v>0</v>
      </c>
      <c r="AA76" s="43">
        <f t="shared" si="383"/>
        <v>0</v>
      </c>
      <c r="AB76" s="43">
        <f t="shared" si="384"/>
        <v>0</v>
      </c>
      <c r="AC76" s="43">
        <f t="shared" si="385"/>
        <v>0</v>
      </c>
      <c r="AD76" s="43"/>
      <c r="AE76" s="43"/>
      <c r="AF76" s="43"/>
      <c r="AG76" s="43">
        <f t="shared" si="386"/>
        <v>0</v>
      </c>
      <c r="AH76" s="32">
        <f>OON!W76</f>
        <v>0</v>
      </c>
      <c r="AI76" s="32">
        <f>OON!X76</f>
        <v>0</v>
      </c>
      <c r="AJ76" s="18"/>
      <c r="AK76" s="18"/>
      <c r="AL76" s="18"/>
      <c r="AM76" s="18"/>
      <c r="AN76" s="32">
        <f t="shared" si="387"/>
        <v>0</v>
      </c>
      <c r="AO76" s="32">
        <f t="shared" si="388"/>
        <v>0</v>
      </c>
      <c r="AP76" s="32">
        <f t="shared" si="389"/>
        <v>0</v>
      </c>
      <c r="AQ76" s="43">
        <f t="shared" si="390"/>
        <v>1166110</v>
      </c>
      <c r="AR76" s="43">
        <f t="shared" si="391"/>
        <v>853869</v>
      </c>
      <c r="AS76" s="43">
        <f t="shared" si="392"/>
        <v>0</v>
      </c>
      <c r="AT76" s="43">
        <f t="shared" si="393"/>
        <v>288608</v>
      </c>
      <c r="AU76" s="43">
        <f t="shared" si="394"/>
        <v>17077</v>
      </c>
      <c r="AV76" s="43">
        <f t="shared" si="395"/>
        <v>6556</v>
      </c>
      <c r="AW76" s="32">
        <f t="shared" si="396"/>
        <v>2.9</v>
      </c>
      <c r="AX76" s="32">
        <f t="shared" si="397"/>
        <v>0</v>
      </c>
      <c r="AY76" s="32">
        <f t="shared" si="398"/>
        <v>2.9</v>
      </c>
    </row>
    <row r="77" spans="1:51" outlineLevel="2" x14ac:dyDescent="0.25">
      <c r="A77" s="2">
        <v>1425</v>
      </c>
      <c r="B77" s="18">
        <v>600010023</v>
      </c>
      <c r="C77" s="18" t="s">
        <v>120</v>
      </c>
      <c r="D77" s="2">
        <v>3147</v>
      </c>
      <c r="E77" s="2" t="s">
        <v>64</v>
      </c>
      <c r="F77" s="18" t="s">
        <v>218</v>
      </c>
      <c r="G77" s="43">
        <v>3065091</v>
      </c>
      <c r="H77" s="43">
        <v>2242887</v>
      </c>
      <c r="I77" s="43"/>
      <c r="J77" s="43">
        <v>758096</v>
      </c>
      <c r="K77" s="43">
        <v>44858</v>
      </c>
      <c r="L77" s="43">
        <v>19250</v>
      </c>
      <c r="M77" s="18">
        <v>5.27</v>
      </c>
      <c r="N77" s="18">
        <v>3.79</v>
      </c>
      <c r="O77" s="18">
        <v>1.4799999999999995</v>
      </c>
      <c r="P77" s="43">
        <f t="shared" si="380"/>
        <v>-64000</v>
      </c>
      <c r="Q77" s="43"/>
      <c r="R77" s="43"/>
      <c r="S77" s="43"/>
      <c r="T77" s="43"/>
      <c r="U77" s="43">
        <f t="shared" si="381"/>
        <v>-64000</v>
      </c>
      <c r="V77" s="43">
        <f>ROUND(OON!J77*80%,0)</f>
        <v>0</v>
      </c>
      <c r="W77" s="43">
        <f>ROUND((OON!K77+OON!L77+OON!M77+OON!P77+OON!Q77)*80%,0)</f>
        <v>64000</v>
      </c>
      <c r="X77" s="43">
        <f>ROUND((OON!N77+OON!R77),0)</f>
        <v>0</v>
      </c>
      <c r="Y77" s="43"/>
      <c r="Z77" s="43">
        <f t="shared" si="382"/>
        <v>64000</v>
      </c>
      <c r="AA77" s="43">
        <f t="shared" si="383"/>
        <v>0</v>
      </c>
      <c r="AB77" s="43">
        <f t="shared" si="384"/>
        <v>0</v>
      </c>
      <c r="AC77" s="43">
        <f t="shared" si="385"/>
        <v>-1280</v>
      </c>
      <c r="AD77" s="43"/>
      <c r="AE77" s="43"/>
      <c r="AF77" s="43"/>
      <c r="AG77" s="43">
        <f t="shared" si="386"/>
        <v>0</v>
      </c>
      <c r="AH77" s="32">
        <f>OON!W77</f>
        <v>-0.21</v>
      </c>
      <c r="AI77" s="32">
        <f>OON!X77</f>
        <v>0</v>
      </c>
      <c r="AJ77" s="18"/>
      <c r="AK77" s="18"/>
      <c r="AL77" s="18"/>
      <c r="AM77" s="18"/>
      <c r="AN77" s="32">
        <f t="shared" si="387"/>
        <v>-0.21</v>
      </c>
      <c r="AO77" s="32">
        <f t="shared" si="388"/>
        <v>0</v>
      </c>
      <c r="AP77" s="32">
        <f t="shared" si="389"/>
        <v>-0.21</v>
      </c>
      <c r="AQ77" s="43">
        <f t="shared" si="390"/>
        <v>3063811</v>
      </c>
      <c r="AR77" s="43">
        <f t="shared" si="391"/>
        <v>2178887</v>
      </c>
      <c r="AS77" s="43">
        <f t="shared" si="392"/>
        <v>64000</v>
      </c>
      <c r="AT77" s="43">
        <f t="shared" si="393"/>
        <v>758096</v>
      </c>
      <c r="AU77" s="43">
        <f t="shared" si="394"/>
        <v>43578</v>
      </c>
      <c r="AV77" s="43">
        <f t="shared" si="395"/>
        <v>19250</v>
      </c>
      <c r="AW77" s="32">
        <f t="shared" si="396"/>
        <v>5.0599999999999996</v>
      </c>
      <c r="AX77" s="32">
        <f t="shared" si="397"/>
        <v>3.58</v>
      </c>
      <c r="AY77" s="32">
        <f t="shared" si="398"/>
        <v>1.4799999999999995</v>
      </c>
    </row>
    <row r="78" spans="1:51" outlineLevel="1" x14ac:dyDescent="0.25">
      <c r="A78" s="23"/>
      <c r="B78" s="24"/>
      <c r="C78" s="24" t="s">
        <v>179</v>
      </c>
      <c r="D78" s="23"/>
      <c r="E78" s="23"/>
      <c r="F78" s="24"/>
      <c r="G78" s="26">
        <f t="shared" ref="G78:AY78" si="399">SUBTOTAL(9,G74:G77)</f>
        <v>22493312</v>
      </c>
      <c r="H78" s="26">
        <f t="shared" si="399"/>
        <v>16481521</v>
      </c>
      <c r="I78" s="26">
        <f t="shared" si="399"/>
        <v>0</v>
      </c>
      <c r="J78" s="26">
        <f t="shared" si="399"/>
        <v>5570755</v>
      </c>
      <c r="K78" s="26">
        <f t="shared" si="399"/>
        <v>329630</v>
      </c>
      <c r="L78" s="26">
        <f t="shared" si="399"/>
        <v>111406</v>
      </c>
      <c r="M78" s="24">
        <f t="shared" si="399"/>
        <v>32.896500000000003</v>
      </c>
      <c r="N78" s="24">
        <f t="shared" si="399"/>
        <v>23.457100000000001</v>
      </c>
      <c r="O78" s="24">
        <f t="shared" si="399"/>
        <v>9.4393999999999991</v>
      </c>
      <c r="P78" s="26">
        <f t="shared" si="399"/>
        <v>-102400</v>
      </c>
      <c r="Q78" s="26">
        <f t="shared" si="399"/>
        <v>0</v>
      </c>
      <c r="R78" s="26">
        <f t="shared" si="399"/>
        <v>238180</v>
      </c>
      <c r="S78" s="26">
        <f t="shared" si="399"/>
        <v>0</v>
      </c>
      <c r="T78" s="26">
        <f t="shared" si="399"/>
        <v>0</v>
      </c>
      <c r="U78" s="26">
        <f t="shared" si="399"/>
        <v>135780</v>
      </c>
      <c r="V78" s="26">
        <f t="shared" si="399"/>
        <v>212960</v>
      </c>
      <c r="W78" s="26">
        <f t="shared" si="399"/>
        <v>102400</v>
      </c>
      <c r="X78" s="26">
        <f t="shared" si="399"/>
        <v>0</v>
      </c>
      <c r="Y78" s="26">
        <f t="shared" si="399"/>
        <v>0</v>
      </c>
      <c r="Z78" s="26">
        <f t="shared" si="399"/>
        <v>315360</v>
      </c>
      <c r="AA78" s="26">
        <f t="shared" si="399"/>
        <v>451140</v>
      </c>
      <c r="AB78" s="26">
        <f t="shared" si="399"/>
        <v>152485</v>
      </c>
      <c r="AC78" s="26">
        <f t="shared" si="399"/>
        <v>2716</v>
      </c>
      <c r="AD78" s="26">
        <f t="shared" si="399"/>
        <v>0</v>
      </c>
      <c r="AE78" s="26">
        <f t="shared" si="399"/>
        <v>0</v>
      </c>
      <c r="AF78" s="26">
        <f t="shared" si="399"/>
        <v>0</v>
      </c>
      <c r="AG78" s="26">
        <f t="shared" si="399"/>
        <v>0</v>
      </c>
      <c r="AH78" s="24">
        <f t="shared" si="399"/>
        <v>-0.32999999999999996</v>
      </c>
      <c r="AI78" s="24">
        <f t="shared" si="399"/>
        <v>0</v>
      </c>
      <c r="AJ78" s="24">
        <f t="shared" si="399"/>
        <v>0</v>
      </c>
      <c r="AK78" s="24">
        <f t="shared" si="399"/>
        <v>0.69</v>
      </c>
      <c r="AL78" s="24">
        <f t="shared" si="399"/>
        <v>0</v>
      </c>
      <c r="AM78" s="24">
        <f t="shared" si="399"/>
        <v>0</v>
      </c>
      <c r="AN78" s="24">
        <f t="shared" si="399"/>
        <v>0.36</v>
      </c>
      <c r="AO78" s="24">
        <f t="shared" si="399"/>
        <v>0</v>
      </c>
      <c r="AP78" s="24">
        <f t="shared" si="399"/>
        <v>0.36</v>
      </c>
      <c r="AQ78" s="26">
        <f t="shared" si="399"/>
        <v>23099653</v>
      </c>
      <c r="AR78" s="26">
        <f t="shared" si="399"/>
        <v>16617301</v>
      </c>
      <c r="AS78" s="26">
        <f t="shared" si="399"/>
        <v>315360</v>
      </c>
      <c r="AT78" s="26">
        <f t="shared" si="399"/>
        <v>5723240</v>
      </c>
      <c r="AU78" s="26">
        <f t="shared" si="399"/>
        <v>332346</v>
      </c>
      <c r="AV78" s="26">
        <f t="shared" si="399"/>
        <v>111406</v>
      </c>
      <c r="AW78" s="51">
        <f t="shared" si="399"/>
        <v>33.256500000000003</v>
      </c>
      <c r="AX78" s="51">
        <f t="shared" si="399"/>
        <v>23.817100000000003</v>
      </c>
      <c r="AY78" s="51">
        <f t="shared" si="399"/>
        <v>9.4393999999999991</v>
      </c>
    </row>
    <row r="79" spans="1:51" outlineLevel="2" x14ac:dyDescent="0.25">
      <c r="A79" s="2">
        <v>1426</v>
      </c>
      <c r="B79" s="18">
        <v>600020371</v>
      </c>
      <c r="C79" s="18" t="s">
        <v>121</v>
      </c>
      <c r="D79" s="2">
        <v>3122</v>
      </c>
      <c r="E79" s="2" t="s">
        <v>60</v>
      </c>
      <c r="F79" s="18" t="s">
        <v>61</v>
      </c>
      <c r="G79" s="43">
        <v>18902687</v>
      </c>
      <c r="H79" s="43">
        <v>13854703</v>
      </c>
      <c r="I79" s="43"/>
      <c r="J79" s="43">
        <v>4682890</v>
      </c>
      <c r="K79" s="43">
        <v>277094</v>
      </c>
      <c r="L79" s="43">
        <v>88000</v>
      </c>
      <c r="M79" s="18">
        <v>25.511900000000001</v>
      </c>
      <c r="N79" s="18">
        <v>19.6525</v>
      </c>
      <c r="O79" s="18">
        <v>5.8593999999999999</v>
      </c>
      <c r="P79" s="43">
        <f t="shared" ref="P79:P81" si="400">W79*-1</f>
        <v>-112000</v>
      </c>
      <c r="Q79" s="43"/>
      <c r="R79" s="43"/>
      <c r="S79" s="43"/>
      <c r="T79" s="43"/>
      <c r="U79" s="43">
        <f t="shared" ref="U79:U81" si="401">P79+Q79+R79+S79+T79</f>
        <v>-112000</v>
      </c>
      <c r="V79" s="43">
        <f>ROUND(OON!J79*80%,0)</f>
        <v>0</v>
      </c>
      <c r="W79" s="43">
        <f>ROUND((OON!K79+OON!L79+OON!M79+OON!P79+OON!Q79)*80%,0)</f>
        <v>112000</v>
      </c>
      <c r="X79" s="43">
        <f>ROUND((OON!N79+OON!R79),0)</f>
        <v>0</v>
      </c>
      <c r="Y79" s="43"/>
      <c r="Z79" s="43">
        <f t="shared" ref="Z79:Z81" si="402">V79+W79+X79+Y79</f>
        <v>112000</v>
      </c>
      <c r="AA79" s="43">
        <f t="shared" ref="AA79:AA81" si="403">U79+Z79</f>
        <v>0</v>
      </c>
      <c r="AB79" s="43">
        <f t="shared" ref="AB79:AB81" si="404">ROUND((U79+V79+W79)*33.8%,0)</f>
        <v>0</v>
      </c>
      <c r="AC79" s="43">
        <f t="shared" ref="AC79:AC81" si="405">ROUND(U79*2%,0)</f>
        <v>-2240</v>
      </c>
      <c r="AD79" s="43"/>
      <c r="AE79" s="43"/>
      <c r="AF79" s="43"/>
      <c r="AG79" s="43">
        <f t="shared" ref="AG79:AG81" si="406">AD79+AE79+AF79</f>
        <v>0</v>
      </c>
      <c r="AH79" s="32">
        <f>OON!W79</f>
        <v>0</v>
      </c>
      <c r="AI79" s="32">
        <f>OON!X79</f>
        <v>-0.42</v>
      </c>
      <c r="AJ79" s="18"/>
      <c r="AK79" s="18"/>
      <c r="AL79" s="18"/>
      <c r="AM79" s="18"/>
      <c r="AN79" s="32">
        <f t="shared" ref="AN79:AN81" si="407">AH79+AJ79+AK79+AL79</f>
        <v>0</v>
      </c>
      <c r="AO79" s="32">
        <f t="shared" ref="AO79:AO81" si="408">AI79+AM79</f>
        <v>-0.42</v>
      </c>
      <c r="AP79" s="32">
        <f t="shared" ref="AP79:AP81" si="409">AN79+AO79</f>
        <v>-0.42</v>
      </c>
      <c r="AQ79" s="43">
        <f t="shared" ref="AQ79:AQ81" si="410">AR79+AS79+AT79+AU79+AV79</f>
        <v>18900447</v>
      </c>
      <c r="AR79" s="43">
        <f t="shared" ref="AR79:AR81" si="411">H79+U79</f>
        <v>13742703</v>
      </c>
      <c r="AS79" s="43">
        <f t="shared" ref="AS79:AS81" si="412">I79+Z79</f>
        <v>112000</v>
      </c>
      <c r="AT79" s="43">
        <f t="shared" ref="AT79:AT81" si="413">J79+AB79</f>
        <v>4682890</v>
      </c>
      <c r="AU79" s="43">
        <f t="shared" ref="AU79:AU81" si="414">K79+AC79</f>
        <v>274854</v>
      </c>
      <c r="AV79" s="43">
        <f t="shared" ref="AV79:AV81" si="415">L79+AG79</f>
        <v>88000</v>
      </c>
      <c r="AW79" s="32">
        <f t="shared" ref="AW79:AW81" si="416">AX79+AY79</f>
        <v>25.091899999999999</v>
      </c>
      <c r="AX79" s="32">
        <f t="shared" ref="AX79:AX81" si="417">N79+AN79</f>
        <v>19.6525</v>
      </c>
      <c r="AY79" s="32">
        <f t="shared" ref="AY79:AY81" si="418">O79+AO79</f>
        <v>5.4394</v>
      </c>
    </row>
    <row r="80" spans="1:51" outlineLevel="2" x14ac:dyDescent="0.25">
      <c r="A80" s="2">
        <v>1426</v>
      </c>
      <c r="B80" s="18">
        <v>600020371</v>
      </c>
      <c r="C80" s="18" t="s">
        <v>121</v>
      </c>
      <c r="D80" s="2">
        <v>3122</v>
      </c>
      <c r="E80" s="2" t="s">
        <v>62</v>
      </c>
      <c r="F80" s="18" t="s">
        <v>218</v>
      </c>
      <c r="G80" s="43"/>
      <c r="H80" s="43"/>
      <c r="I80" s="43"/>
      <c r="J80" s="43"/>
      <c r="K80" s="43"/>
      <c r="L80" s="43"/>
      <c r="M80" s="18"/>
      <c r="N80" s="18"/>
      <c r="O80" s="18"/>
      <c r="P80" s="43">
        <f t="shared" si="400"/>
        <v>0</v>
      </c>
      <c r="Q80" s="43"/>
      <c r="R80" s="43">
        <v>596646</v>
      </c>
      <c r="S80" s="43"/>
      <c r="T80" s="43"/>
      <c r="U80" s="43">
        <f t="shared" si="401"/>
        <v>596646</v>
      </c>
      <c r="V80" s="43">
        <f>ROUND(OON!J80*80%,0)</f>
        <v>0</v>
      </c>
      <c r="W80" s="43">
        <f>ROUND((OON!K80+OON!L80+OON!M80+OON!P80+OON!Q80)*80%,0)</f>
        <v>0</v>
      </c>
      <c r="X80" s="43">
        <f>ROUND((OON!N80+OON!R80),0)</f>
        <v>0</v>
      </c>
      <c r="Y80" s="43"/>
      <c r="Z80" s="43">
        <f t="shared" si="402"/>
        <v>0</v>
      </c>
      <c r="AA80" s="43">
        <f t="shared" si="403"/>
        <v>596646</v>
      </c>
      <c r="AB80" s="43">
        <f t="shared" si="404"/>
        <v>201666</v>
      </c>
      <c r="AC80" s="43">
        <f t="shared" si="405"/>
        <v>11933</v>
      </c>
      <c r="AD80" s="43"/>
      <c r="AE80" s="43"/>
      <c r="AF80" s="43"/>
      <c r="AG80" s="43">
        <f t="shared" si="406"/>
        <v>0</v>
      </c>
      <c r="AH80" s="32">
        <f>OON!W80</f>
        <v>0</v>
      </c>
      <c r="AI80" s="32">
        <f>OON!X80</f>
        <v>0</v>
      </c>
      <c r="AJ80" s="18"/>
      <c r="AK80" s="18">
        <v>1.5</v>
      </c>
      <c r="AL80" s="18"/>
      <c r="AM80" s="18"/>
      <c r="AN80" s="32">
        <f t="shared" si="407"/>
        <v>1.5</v>
      </c>
      <c r="AO80" s="32">
        <f t="shared" si="408"/>
        <v>0</v>
      </c>
      <c r="AP80" s="32">
        <f t="shared" si="409"/>
        <v>1.5</v>
      </c>
      <c r="AQ80" s="43">
        <f t="shared" si="410"/>
        <v>810245</v>
      </c>
      <c r="AR80" s="43">
        <f t="shared" si="411"/>
        <v>596646</v>
      </c>
      <c r="AS80" s="43">
        <f t="shared" si="412"/>
        <v>0</v>
      </c>
      <c r="AT80" s="43">
        <f t="shared" si="413"/>
        <v>201666</v>
      </c>
      <c r="AU80" s="43">
        <f t="shared" si="414"/>
        <v>11933</v>
      </c>
      <c r="AV80" s="43">
        <f t="shared" si="415"/>
        <v>0</v>
      </c>
      <c r="AW80" s="32">
        <f t="shared" si="416"/>
        <v>1.5</v>
      </c>
      <c r="AX80" s="32">
        <f t="shared" si="417"/>
        <v>1.5</v>
      </c>
      <c r="AY80" s="32">
        <f t="shared" si="418"/>
        <v>0</v>
      </c>
    </row>
    <row r="81" spans="1:51" outlineLevel="2" x14ac:dyDescent="0.25">
      <c r="A81" s="2">
        <v>1426</v>
      </c>
      <c r="B81" s="18">
        <v>600020371</v>
      </c>
      <c r="C81" s="18" t="s">
        <v>121</v>
      </c>
      <c r="D81" s="2">
        <v>3150</v>
      </c>
      <c r="E81" s="2" t="s">
        <v>65</v>
      </c>
      <c r="F81" s="18" t="s">
        <v>61</v>
      </c>
      <c r="G81" s="43">
        <v>4506160</v>
      </c>
      <c r="H81" s="43">
        <v>3305862</v>
      </c>
      <c r="I81" s="43"/>
      <c r="J81" s="43">
        <v>1117381</v>
      </c>
      <c r="K81" s="43">
        <v>66117</v>
      </c>
      <c r="L81" s="43">
        <v>16800</v>
      </c>
      <c r="M81" s="18">
        <v>5.7900999999999998</v>
      </c>
      <c r="N81" s="18">
        <v>5.25</v>
      </c>
      <c r="O81" s="18">
        <v>0.54010000000000002</v>
      </c>
      <c r="P81" s="43">
        <f t="shared" si="400"/>
        <v>-8000</v>
      </c>
      <c r="Q81" s="43"/>
      <c r="R81" s="43"/>
      <c r="S81" s="43"/>
      <c r="T81" s="43"/>
      <c r="U81" s="43">
        <f t="shared" si="401"/>
        <v>-8000</v>
      </c>
      <c r="V81" s="43">
        <f>ROUND(OON!J81*80%,0)</f>
        <v>0</v>
      </c>
      <c r="W81" s="43">
        <f>ROUND((OON!K81+OON!L81+OON!M81+OON!P81+OON!Q81)*80%,0)</f>
        <v>8000</v>
      </c>
      <c r="X81" s="43">
        <f>ROUND((OON!N81+OON!R81),0)</f>
        <v>0</v>
      </c>
      <c r="Y81" s="43"/>
      <c r="Z81" s="43">
        <f t="shared" si="402"/>
        <v>8000</v>
      </c>
      <c r="AA81" s="43">
        <f t="shared" si="403"/>
        <v>0</v>
      </c>
      <c r="AB81" s="43">
        <f t="shared" si="404"/>
        <v>0</v>
      </c>
      <c r="AC81" s="43">
        <f t="shared" si="405"/>
        <v>-160</v>
      </c>
      <c r="AD81" s="43"/>
      <c r="AE81" s="43"/>
      <c r="AF81" s="43"/>
      <c r="AG81" s="43">
        <f t="shared" si="406"/>
        <v>0</v>
      </c>
      <c r="AH81" s="32">
        <f>OON!W81</f>
        <v>0</v>
      </c>
      <c r="AI81" s="32">
        <f>OON!X81</f>
        <v>0</v>
      </c>
      <c r="AJ81" s="18"/>
      <c r="AK81" s="18"/>
      <c r="AL81" s="18"/>
      <c r="AM81" s="18"/>
      <c r="AN81" s="32">
        <f t="shared" si="407"/>
        <v>0</v>
      </c>
      <c r="AO81" s="32">
        <f t="shared" si="408"/>
        <v>0</v>
      </c>
      <c r="AP81" s="32">
        <f t="shared" si="409"/>
        <v>0</v>
      </c>
      <c r="AQ81" s="43">
        <f t="shared" si="410"/>
        <v>4506000</v>
      </c>
      <c r="AR81" s="43">
        <f t="shared" si="411"/>
        <v>3297862</v>
      </c>
      <c r="AS81" s="43">
        <f t="shared" si="412"/>
        <v>8000</v>
      </c>
      <c r="AT81" s="43">
        <f t="shared" si="413"/>
        <v>1117381</v>
      </c>
      <c r="AU81" s="43">
        <f t="shared" si="414"/>
        <v>65957</v>
      </c>
      <c r="AV81" s="43">
        <f t="shared" si="415"/>
        <v>16800</v>
      </c>
      <c r="AW81" s="32">
        <f t="shared" si="416"/>
        <v>5.7900999999999998</v>
      </c>
      <c r="AX81" s="32">
        <f t="shared" si="417"/>
        <v>5.25</v>
      </c>
      <c r="AY81" s="32">
        <f t="shared" si="418"/>
        <v>0.54010000000000002</v>
      </c>
    </row>
    <row r="82" spans="1:51" outlineLevel="1" x14ac:dyDescent="0.25">
      <c r="A82" s="23"/>
      <c r="B82" s="24"/>
      <c r="C82" s="24" t="s">
        <v>180</v>
      </c>
      <c r="D82" s="23"/>
      <c r="E82" s="23"/>
      <c r="F82" s="24"/>
      <c r="G82" s="26">
        <f t="shared" ref="G82:AY82" si="419">SUBTOTAL(9,G79:G81)</f>
        <v>23408847</v>
      </c>
      <c r="H82" s="26">
        <f t="shared" si="419"/>
        <v>17160565</v>
      </c>
      <c r="I82" s="26">
        <f t="shared" si="419"/>
        <v>0</v>
      </c>
      <c r="J82" s="26">
        <f t="shared" si="419"/>
        <v>5800271</v>
      </c>
      <c r="K82" s="26">
        <f t="shared" si="419"/>
        <v>343211</v>
      </c>
      <c r="L82" s="26">
        <f t="shared" si="419"/>
        <v>104800</v>
      </c>
      <c r="M82" s="24">
        <f t="shared" si="419"/>
        <v>31.302</v>
      </c>
      <c r="N82" s="24">
        <f t="shared" si="419"/>
        <v>24.9025</v>
      </c>
      <c r="O82" s="24">
        <f t="shared" si="419"/>
        <v>6.3994999999999997</v>
      </c>
      <c r="P82" s="26">
        <f t="shared" si="419"/>
        <v>-120000</v>
      </c>
      <c r="Q82" s="26">
        <f t="shared" si="419"/>
        <v>0</v>
      </c>
      <c r="R82" s="26">
        <f t="shared" si="419"/>
        <v>596646</v>
      </c>
      <c r="S82" s="26">
        <f t="shared" si="419"/>
        <v>0</v>
      </c>
      <c r="T82" s="26">
        <f t="shared" si="419"/>
        <v>0</v>
      </c>
      <c r="U82" s="26">
        <f t="shared" si="419"/>
        <v>476646</v>
      </c>
      <c r="V82" s="26">
        <f t="shared" si="419"/>
        <v>0</v>
      </c>
      <c r="W82" s="26">
        <f t="shared" si="419"/>
        <v>120000</v>
      </c>
      <c r="X82" s="26">
        <f t="shared" si="419"/>
        <v>0</v>
      </c>
      <c r="Y82" s="26">
        <f t="shared" si="419"/>
        <v>0</v>
      </c>
      <c r="Z82" s="26">
        <f t="shared" si="419"/>
        <v>120000</v>
      </c>
      <c r="AA82" s="26">
        <f t="shared" si="419"/>
        <v>596646</v>
      </c>
      <c r="AB82" s="26">
        <f t="shared" si="419"/>
        <v>201666</v>
      </c>
      <c r="AC82" s="26">
        <f t="shared" si="419"/>
        <v>9533</v>
      </c>
      <c r="AD82" s="26">
        <f t="shared" si="419"/>
        <v>0</v>
      </c>
      <c r="AE82" s="26">
        <f t="shared" si="419"/>
        <v>0</v>
      </c>
      <c r="AF82" s="26">
        <f t="shared" si="419"/>
        <v>0</v>
      </c>
      <c r="AG82" s="26">
        <f t="shared" si="419"/>
        <v>0</v>
      </c>
      <c r="AH82" s="24">
        <f t="shared" si="419"/>
        <v>0</v>
      </c>
      <c r="AI82" s="24">
        <f t="shared" si="419"/>
        <v>-0.42</v>
      </c>
      <c r="AJ82" s="24">
        <f t="shared" si="419"/>
        <v>0</v>
      </c>
      <c r="AK82" s="24">
        <f t="shared" si="419"/>
        <v>1.5</v>
      </c>
      <c r="AL82" s="24">
        <f t="shared" si="419"/>
        <v>0</v>
      </c>
      <c r="AM82" s="24">
        <f t="shared" si="419"/>
        <v>0</v>
      </c>
      <c r="AN82" s="24">
        <f t="shared" si="419"/>
        <v>1.5</v>
      </c>
      <c r="AO82" s="24">
        <f t="shared" si="419"/>
        <v>-0.42</v>
      </c>
      <c r="AP82" s="24">
        <f t="shared" si="419"/>
        <v>1.08</v>
      </c>
      <c r="AQ82" s="26">
        <f t="shared" si="419"/>
        <v>24216692</v>
      </c>
      <c r="AR82" s="26">
        <f t="shared" si="419"/>
        <v>17637211</v>
      </c>
      <c r="AS82" s="26">
        <f t="shared" si="419"/>
        <v>120000</v>
      </c>
      <c r="AT82" s="26">
        <f t="shared" si="419"/>
        <v>6001937</v>
      </c>
      <c r="AU82" s="26">
        <f t="shared" si="419"/>
        <v>352744</v>
      </c>
      <c r="AV82" s="26">
        <f t="shared" si="419"/>
        <v>104800</v>
      </c>
      <c r="AW82" s="51">
        <f t="shared" si="419"/>
        <v>32.381999999999998</v>
      </c>
      <c r="AX82" s="51">
        <f t="shared" si="419"/>
        <v>26.4025</v>
      </c>
      <c r="AY82" s="51">
        <f t="shared" si="419"/>
        <v>5.9794999999999998</v>
      </c>
    </row>
    <row r="83" spans="1:51" outlineLevel="2" x14ac:dyDescent="0.25">
      <c r="A83" s="2">
        <v>1427</v>
      </c>
      <c r="B83" s="18">
        <v>600010422</v>
      </c>
      <c r="C83" s="18" t="s">
        <v>122</v>
      </c>
      <c r="D83" s="2">
        <v>3122</v>
      </c>
      <c r="E83" s="2" t="s">
        <v>60</v>
      </c>
      <c r="F83" s="18" t="s">
        <v>61</v>
      </c>
      <c r="G83" s="43">
        <v>25413602</v>
      </c>
      <c r="H83" s="43">
        <v>18614434</v>
      </c>
      <c r="I83" s="43"/>
      <c r="J83" s="43">
        <v>6291679</v>
      </c>
      <c r="K83" s="43">
        <v>372289</v>
      </c>
      <c r="L83" s="43">
        <v>135200</v>
      </c>
      <c r="M83" s="18">
        <v>36.5672</v>
      </c>
      <c r="N83" s="18">
        <v>28.857700000000001</v>
      </c>
      <c r="O83" s="18">
        <v>7.7095000000000002</v>
      </c>
      <c r="P83" s="43">
        <f t="shared" ref="P83:P86" si="420">W83*-1</f>
        <v>-196000</v>
      </c>
      <c r="Q83" s="43"/>
      <c r="R83" s="43"/>
      <c r="S83" s="43"/>
      <c r="T83" s="43"/>
      <c r="U83" s="43">
        <f t="shared" ref="U83:U86" si="421">P83+Q83+R83+S83+T83</f>
        <v>-196000</v>
      </c>
      <c r="V83" s="43">
        <f>ROUND(OON!J83*80%,0)</f>
        <v>116160</v>
      </c>
      <c r="W83" s="43">
        <f>ROUND((OON!K83+OON!L83+OON!M83+OON!P83+OON!Q83)*80%,0)</f>
        <v>196000</v>
      </c>
      <c r="X83" s="43">
        <f>ROUND((OON!N83+OON!R83),0)</f>
        <v>0</v>
      </c>
      <c r="Y83" s="43"/>
      <c r="Z83" s="43">
        <f t="shared" ref="Z83:Z86" si="422">V83+W83+X83+Y83</f>
        <v>312160</v>
      </c>
      <c r="AA83" s="43">
        <f t="shared" ref="AA83:AA86" si="423">U83+Z83</f>
        <v>116160</v>
      </c>
      <c r="AB83" s="43">
        <f t="shared" ref="AB83:AB86" si="424">ROUND((U83+V83+W83)*33.8%,0)</f>
        <v>39262</v>
      </c>
      <c r="AC83" s="43">
        <f t="shared" ref="AC83:AC86" si="425">ROUND(U83*2%,0)</f>
        <v>-3920</v>
      </c>
      <c r="AD83" s="43"/>
      <c r="AE83" s="43"/>
      <c r="AF83" s="43"/>
      <c r="AG83" s="43">
        <f t="shared" ref="AG83:AG86" si="426">AD83+AE83+AF83</f>
        <v>0</v>
      </c>
      <c r="AH83" s="32">
        <f>OON!W83</f>
        <v>0</v>
      </c>
      <c r="AI83" s="32">
        <f>OON!X83</f>
        <v>-0.68</v>
      </c>
      <c r="AJ83" s="18"/>
      <c r="AK83" s="18"/>
      <c r="AL83" s="18"/>
      <c r="AM83" s="18"/>
      <c r="AN83" s="32">
        <f t="shared" ref="AN83:AN86" si="427">AH83+AJ83+AK83+AL83</f>
        <v>0</v>
      </c>
      <c r="AO83" s="32">
        <f t="shared" ref="AO83:AO86" si="428">AI83+AM83</f>
        <v>-0.68</v>
      </c>
      <c r="AP83" s="32">
        <f t="shared" ref="AP83:AP86" si="429">AN83+AO83</f>
        <v>-0.68</v>
      </c>
      <c r="AQ83" s="43">
        <f t="shared" ref="AQ83:AQ86" si="430">AR83+AS83+AT83+AU83+AV83</f>
        <v>25565104</v>
      </c>
      <c r="AR83" s="43">
        <f t="shared" ref="AR83:AR86" si="431">H83+U83</f>
        <v>18418434</v>
      </c>
      <c r="AS83" s="43">
        <f t="shared" ref="AS83:AS86" si="432">I83+Z83</f>
        <v>312160</v>
      </c>
      <c r="AT83" s="43">
        <f t="shared" ref="AT83:AT86" si="433">J83+AB83</f>
        <v>6330941</v>
      </c>
      <c r="AU83" s="43">
        <f t="shared" ref="AU83:AU86" si="434">K83+AC83</f>
        <v>368369</v>
      </c>
      <c r="AV83" s="43">
        <f t="shared" ref="AV83:AV86" si="435">L83+AG83</f>
        <v>135200</v>
      </c>
      <c r="AW83" s="32">
        <f t="shared" ref="AW83:AW86" si="436">AX83+AY83</f>
        <v>35.8872</v>
      </c>
      <c r="AX83" s="32">
        <f t="shared" ref="AX83:AX86" si="437">N83+AN83</f>
        <v>28.857700000000001</v>
      </c>
      <c r="AY83" s="32">
        <f t="shared" ref="AY83:AY86" si="438">O83+AO83</f>
        <v>7.0295000000000005</v>
      </c>
    </row>
    <row r="84" spans="1:51" outlineLevel="2" x14ac:dyDescent="0.25">
      <c r="A84" s="2">
        <v>1427</v>
      </c>
      <c r="B84" s="18">
        <v>600010422</v>
      </c>
      <c r="C84" s="18" t="s">
        <v>122</v>
      </c>
      <c r="D84" s="2">
        <v>3122</v>
      </c>
      <c r="E84" s="2" t="s">
        <v>62</v>
      </c>
      <c r="F84" s="18" t="s">
        <v>218</v>
      </c>
      <c r="G84" s="43"/>
      <c r="H84" s="43"/>
      <c r="I84" s="43"/>
      <c r="J84" s="43"/>
      <c r="K84" s="43"/>
      <c r="L84" s="43"/>
      <c r="M84" s="18"/>
      <c r="N84" s="18"/>
      <c r="O84" s="18"/>
      <c r="P84" s="43">
        <f t="shared" si="420"/>
        <v>0</v>
      </c>
      <c r="Q84" s="43"/>
      <c r="R84" s="43"/>
      <c r="S84" s="43"/>
      <c r="T84" s="43"/>
      <c r="U84" s="43">
        <f t="shared" si="421"/>
        <v>0</v>
      </c>
      <c r="V84" s="43">
        <f>ROUND(OON!J84*80%,0)</f>
        <v>0</v>
      </c>
      <c r="W84" s="43">
        <f>ROUND((OON!K84+OON!L84+OON!M84+OON!P84+OON!Q84)*80%,0)</f>
        <v>0</v>
      </c>
      <c r="X84" s="43">
        <f>ROUND((OON!N84+OON!R84),0)</f>
        <v>0</v>
      </c>
      <c r="Y84" s="43"/>
      <c r="Z84" s="43">
        <f t="shared" si="422"/>
        <v>0</v>
      </c>
      <c r="AA84" s="43">
        <f t="shared" si="423"/>
        <v>0</v>
      </c>
      <c r="AB84" s="43">
        <f t="shared" si="424"/>
        <v>0</v>
      </c>
      <c r="AC84" s="43">
        <f t="shared" si="425"/>
        <v>0</v>
      </c>
      <c r="AD84" s="43"/>
      <c r="AE84" s="43"/>
      <c r="AF84" s="43"/>
      <c r="AG84" s="43">
        <f t="shared" si="426"/>
        <v>0</v>
      </c>
      <c r="AH84" s="32">
        <f>OON!W84</f>
        <v>0</v>
      </c>
      <c r="AI84" s="32">
        <f>OON!X84</f>
        <v>0</v>
      </c>
      <c r="AJ84" s="18"/>
      <c r="AK84" s="18"/>
      <c r="AL84" s="18"/>
      <c r="AM84" s="18"/>
      <c r="AN84" s="32">
        <f t="shared" si="427"/>
        <v>0</v>
      </c>
      <c r="AO84" s="32">
        <f t="shared" si="428"/>
        <v>0</v>
      </c>
      <c r="AP84" s="32">
        <f t="shared" si="429"/>
        <v>0</v>
      </c>
      <c r="AQ84" s="43">
        <f t="shared" si="430"/>
        <v>0</v>
      </c>
      <c r="AR84" s="43">
        <f t="shared" si="431"/>
        <v>0</v>
      </c>
      <c r="AS84" s="43">
        <f t="shared" si="432"/>
        <v>0</v>
      </c>
      <c r="AT84" s="43">
        <f t="shared" si="433"/>
        <v>0</v>
      </c>
      <c r="AU84" s="43">
        <f t="shared" si="434"/>
        <v>0</v>
      </c>
      <c r="AV84" s="43">
        <f t="shared" si="435"/>
        <v>0</v>
      </c>
      <c r="AW84" s="32">
        <f t="shared" si="436"/>
        <v>0</v>
      </c>
      <c r="AX84" s="32">
        <f t="shared" si="437"/>
        <v>0</v>
      </c>
      <c r="AY84" s="32">
        <f t="shared" si="438"/>
        <v>0</v>
      </c>
    </row>
    <row r="85" spans="1:51" outlineLevel="2" x14ac:dyDescent="0.25">
      <c r="A85" s="2">
        <v>1427</v>
      </c>
      <c r="B85" s="18">
        <v>600010422</v>
      </c>
      <c r="C85" s="18" t="s">
        <v>122</v>
      </c>
      <c r="D85" s="2">
        <v>3141</v>
      </c>
      <c r="E85" s="2" t="s">
        <v>63</v>
      </c>
      <c r="F85" s="18" t="s">
        <v>218</v>
      </c>
      <c r="G85" s="43">
        <v>635260</v>
      </c>
      <c r="H85" s="43">
        <v>463328</v>
      </c>
      <c r="I85" s="43"/>
      <c r="J85" s="43">
        <v>156605</v>
      </c>
      <c r="K85" s="43">
        <v>9267</v>
      </c>
      <c r="L85" s="43">
        <v>6060</v>
      </c>
      <c r="M85" s="18">
        <v>1.58</v>
      </c>
      <c r="N85" s="18"/>
      <c r="O85" s="18">
        <v>1.58</v>
      </c>
      <c r="P85" s="43">
        <f t="shared" si="420"/>
        <v>0</v>
      </c>
      <c r="Q85" s="43"/>
      <c r="R85" s="43"/>
      <c r="S85" s="43"/>
      <c r="T85" s="43"/>
      <c r="U85" s="43">
        <f t="shared" si="421"/>
        <v>0</v>
      </c>
      <c r="V85" s="43">
        <f>ROUND(OON!J85*80%,0)</f>
        <v>0</v>
      </c>
      <c r="W85" s="43">
        <f>ROUND((OON!K85+OON!L85+OON!M85+OON!P85+OON!Q85)*80%,0)</f>
        <v>0</v>
      </c>
      <c r="X85" s="43">
        <f>ROUND((OON!N85+OON!R85),0)</f>
        <v>0</v>
      </c>
      <c r="Y85" s="43"/>
      <c r="Z85" s="43">
        <f t="shared" si="422"/>
        <v>0</v>
      </c>
      <c r="AA85" s="43">
        <f t="shared" si="423"/>
        <v>0</v>
      </c>
      <c r="AB85" s="43">
        <f t="shared" si="424"/>
        <v>0</v>
      </c>
      <c r="AC85" s="43">
        <f t="shared" si="425"/>
        <v>0</v>
      </c>
      <c r="AD85" s="43"/>
      <c r="AE85" s="43"/>
      <c r="AF85" s="43"/>
      <c r="AG85" s="43">
        <f t="shared" si="426"/>
        <v>0</v>
      </c>
      <c r="AH85" s="32">
        <f>OON!W85</f>
        <v>0</v>
      </c>
      <c r="AI85" s="32">
        <f>OON!X85</f>
        <v>0</v>
      </c>
      <c r="AJ85" s="18"/>
      <c r="AK85" s="18"/>
      <c r="AL85" s="18"/>
      <c r="AM85" s="18"/>
      <c r="AN85" s="32">
        <f t="shared" si="427"/>
        <v>0</v>
      </c>
      <c r="AO85" s="32">
        <f t="shared" si="428"/>
        <v>0</v>
      </c>
      <c r="AP85" s="32">
        <f t="shared" si="429"/>
        <v>0</v>
      </c>
      <c r="AQ85" s="43">
        <f t="shared" si="430"/>
        <v>635260</v>
      </c>
      <c r="AR85" s="43">
        <f t="shared" si="431"/>
        <v>463328</v>
      </c>
      <c r="AS85" s="43">
        <f t="shared" si="432"/>
        <v>0</v>
      </c>
      <c r="AT85" s="43">
        <f t="shared" si="433"/>
        <v>156605</v>
      </c>
      <c r="AU85" s="43">
        <f t="shared" si="434"/>
        <v>9267</v>
      </c>
      <c r="AV85" s="43">
        <f t="shared" si="435"/>
        <v>6060</v>
      </c>
      <c r="AW85" s="32">
        <f t="shared" si="436"/>
        <v>1.58</v>
      </c>
      <c r="AX85" s="32">
        <f t="shared" si="437"/>
        <v>0</v>
      </c>
      <c r="AY85" s="32">
        <f t="shared" si="438"/>
        <v>1.58</v>
      </c>
    </row>
    <row r="86" spans="1:51" outlineLevel="2" x14ac:dyDescent="0.25">
      <c r="A86" s="2">
        <v>1427</v>
      </c>
      <c r="B86" s="18">
        <v>600010422</v>
      </c>
      <c r="C86" s="18" t="s">
        <v>122</v>
      </c>
      <c r="D86" s="2">
        <v>3147</v>
      </c>
      <c r="E86" s="2" t="s">
        <v>64</v>
      </c>
      <c r="F86" s="18" t="s">
        <v>218</v>
      </c>
      <c r="G86" s="43">
        <v>3258428</v>
      </c>
      <c r="H86" s="43">
        <v>2385735</v>
      </c>
      <c r="I86" s="43"/>
      <c r="J86" s="43">
        <v>806378</v>
      </c>
      <c r="K86" s="43">
        <v>47715</v>
      </c>
      <c r="L86" s="43">
        <v>18600</v>
      </c>
      <c r="M86" s="18">
        <v>5.62</v>
      </c>
      <c r="N86" s="18">
        <v>4.01</v>
      </c>
      <c r="O86" s="18">
        <v>1.6100000000000003</v>
      </c>
      <c r="P86" s="43">
        <f t="shared" si="420"/>
        <v>-254560</v>
      </c>
      <c r="Q86" s="43"/>
      <c r="R86" s="43"/>
      <c r="S86" s="43"/>
      <c r="T86" s="43"/>
      <c r="U86" s="43">
        <f t="shared" si="421"/>
        <v>-254560</v>
      </c>
      <c r="V86" s="43">
        <f>ROUND(OON!J86*80%,0)</f>
        <v>0</v>
      </c>
      <c r="W86" s="43">
        <f>ROUND((OON!K86+OON!L86+OON!M86+OON!P86+OON!Q86)*80%,0)</f>
        <v>254560</v>
      </c>
      <c r="X86" s="43">
        <f>ROUND((OON!N86+OON!R86),0)</f>
        <v>0</v>
      </c>
      <c r="Y86" s="43"/>
      <c r="Z86" s="43">
        <f t="shared" si="422"/>
        <v>254560</v>
      </c>
      <c r="AA86" s="43">
        <f t="shared" si="423"/>
        <v>0</v>
      </c>
      <c r="AB86" s="43">
        <f t="shared" si="424"/>
        <v>0</v>
      </c>
      <c r="AC86" s="43">
        <f t="shared" si="425"/>
        <v>-5091</v>
      </c>
      <c r="AD86" s="43"/>
      <c r="AE86" s="43"/>
      <c r="AF86" s="43"/>
      <c r="AG86" s="43">
        <f t="shared" si="426"/>
        <v>0</v>
      </c>
      <c r="AH86" s="32">
        <f>OON!W86</f>
        <v>0</v>
      </c>
      <c r="AI86" s="32">
        <f>OON!X86</f>
        <v>-1.35</v>
      </c>
      <c r="AJ86" s="18"/>
      <c r="AK86" s="18"/>
      <c r="AL86" s="18"/>
      <c r="AM86" s="18"/>
      <c r="AN86" s="32">
        <f t="shared" si="427"/>
        <v>0</v>
      </c>
      <c r="AO86" s="32">
        <f t="shared" si="428"/>
        <v>-1.35</v>
      </c>
      <c r="AP86" s="32">
        <f t="shared" si="429"/>
        <v>-1.35</v>
      </c>
      <c r="AQ86" s="43">
        <f t="shared" si="430"/>
        <v>3253337</v>
      </c>
      <c r="AR86" s="43">
        <f t="shared" si="431"/>
        <v>2131175</v>
      </c>
      <c r="AS86" s="43">
        <f t="shared" si="432"/>
        <v>254560</v>
      </c>
      <c r="AT86" s="43">
        <f t="shared" si="433"/>
        <v>806378</v>
      </c>
      <c r="AU86" s="43">
        <f t="shared" si="434"/>
        <v>42624</v>
      </c>
      <c r="AV86" s="43">
        <f t="shared" si="435"/>
        <v>18600</v>
      </c>
      <c r="AW86" s="32">
        <f t="shared" si="436"/>
        <v>4.2699999999999996</v>
      </c>
      <c r="AX86" s="32">
        <f t="shared" si="437"/>
        <v>4.01</v>
      </c>
      <c r="AY86" s="32">
        <f t="shared" si="438"/>
        <v>0.26000000000000023</v>
      </c>
    </row>
    <row r="87" spans="1:51" outlineLevel="1" x14ac:dyDescent="0.25">
      <c r="A87" s="23"/>
      <c r="B87" s="24"/>
      <c r="C87" s="24" t="s">
        <v>181</v>
      </c>
      <c r="D87" s="23"/>
      <c r="E87" s="23"/>
      <c r="F87" s="24"/>
      <c r="G87" s="26">
        <f t="shared" ref="G87:AY87" si="439">SUBTOTAL(9,G83:G86)</f>
        <v>29307290</v>
      </c>
      <c r="H87" s="26">
        <f t="shared" si="439"/>
        <v>21463497</v>
      </c>
      <c r="I87" s="26">
        <f t="shared" si="439"/>
        <v>0</v>
      </c>
      <c r="J87" s="26">
        <f t="shared" si="439"/>
        <v>7254662</v>
      </c>
      <c r="K87" s="26">
        <f t="shared" si="439"/>
        <v>429271</v>
      </c>
      <c r="L87" s="26">
        <f t="shared" si="439"/>
        <v>159860</v>
      </c>
      <c r="M87" s="24">
        <f t="shared" si="439"/>
        <v>43.767199999999995</v>
      </c>
      <c r="N87" s="24">
        <f t="shared" si="439"/>
        <v>32.867699999999999</v>
      </c>
      <c r="O87" s="24">
        <f t="shared" si="439"/>
        <v>10.8995</v>
      </c>
      <c r="P87" s="26">
        <f t="shared" si="439"/>
        <v>-450560</v>
      </c>
      <c r="Q87" s="26">
        <f t="shared" si="439"/>
        <v>0</v>
      </c>
      <c r="R87" s="26">
        <f t="shared" si="439"/>
        <v>0</v>
      </c>
      <c r="S87" s="26">
        <f t="shared" si="439"/>
        <v>0</v>
      </c>
      <c r="T87" s="26">
        <f t="shared" si="439"/>
        <v>0</v>
      </c>
      <c r="U87" s="26">
        <f t="shared" si="439"/>
        <v>-450560</v>
      </c>
      <c r="V87" s="26">
        <f t="shared" si="439"/>
        <v>116160</v>
      </c>
      <c r="W87" s="26">
        <f t="shared" si="439"/>
        <v>450560</v>
      </c>
      <c r="X87" s="26">
        <f t="shared" si="439"/>
        <v>0</v>
      </c>
      <c r="Y87" s="26">
        <f t="shared" si="439"/>
        <v>0</v>
      </c>
      <c r="Z87" s="26">
        <f t="shared" si="439"/>
        <v>566720</v>
      </c>
      <c r="AA87" s="26">
        <f t="shared" si="439"/>
        <v>116160</v>
      </c>
      <c r="AB87" s="26">
        <f t="shared" si="439"/>
        <v>39262</v>
      </c>
      <c r="AC87" s="26">
        <f t="shared" si="439"/>
        <v>-9011</v>
      </c>
      <c r="AD87" s="26">
        <f t="shared" si="439"/>
        <v>0</v>
      </c>
      <c r="AE87" s="26">
        <f t="shared" si="439"/>
        <v>0</v>
      </c>
      <c r="AF87" s="26">
        <f t="shared" si="439"/>
        <v>0</v>
      </c>
      <c r="AG87" s="26">
        <f t="shared" si="439"/>
        <v>0</v>
      </c>
      <c r="AH87" s="24">
        <f t="shared" si="439"/>
        <v>0</v>
      </c>
      <c r="AI87" s="24">
        <f t="shared" si="439"/>
        <v>-2.0300000000000002</v>
      </c>
      <c r="AJ87" s="24">
        <f t="shared" si="439"/>
        <v>0</v>
      </c>
      <c r="AK87" s="24">
        <f t="shared" si="439"/>
        <v>0</v>
      </c>
      <c r="AL87" s="24">
        <f t="shared" si="439"/>
        <v>0</v>
      </c>
      <c r="AM87" s="24">
        <f t="shared" si="439"/>
        <v>0</v>
      </c>
      <c r="AN87" s="24">
        <f t="shared" si="439"/>
        <v>0</v>
      </c>
      <c r="AO87" s="24">
        <f t="shared" si="439"/>
        <v>-2.0300000000000002</v>
      </c>
      <c r="AP87" s="24">
        <f t="shared" si="439"/>
        <v>-2.0300000000000002</v>
      </c>
      <c r="AQ87" s="26">
        <f t="shared" si="439"/>
        <v>29453701</v>
      </c>
      <c r="AR87" s="26">
        <f t="shared" si="439"/>
        <v>21012937</v>
      </c>
      <c r="AS87" s="26">
        <f t="shared" si="439"/>
        <v>566720</v>
      </c>
      <c r="AT87" s="26">
        <f t="shared" si="439"/>
        <v>7293924</v>
      </c>
      <c r="AU87" s="26">
        <f t="shared" si="439"/>
        <v>420260</v>
      </c>
      <c r="AV87" s="26">
        <f t="shared" si="439"/>
        <v>159860</v>
      </c>
      <c r="AW87" s="51">
        <f t="shared" si="439"/>
        <v>41.737200000000001</v>
      </c>
      <c r="AX87" s="51">
        <f t="shared" si="439"/>
        <v>32.867699999999999</v>
      </c>
      <c r="AY87" s="51">
        <f t="shared" si="439"/>
        <v>8.8695000000000004</v>
      </c>
    </row>
    <row r="88" spans="1:51" outlineLevel="2" x14ac:dyDescent="0.25">
      <c r="A88" s="2">
        <v>1428</v>
      </c>
      <c r="B88" s="18">
        <v>600012646</v>
      </c>
      <c r="C88" s="18" t="s">
        <v>123</v>
      </c>
      <c r="D88" s="2">
        <v>3122</v>
      </c>
      <c r="E88" s="2" t="s">
        <v>60</v>
      </c>
      <c r="F88" s="18" t="s">
        <v>61</v>
      </c>
      <c r="G88" s="43">
        <v>25064346</v>
      </c>
      <c r="H88" s="43">
        <v>18348414</v>
      </c>
      <c r="I88" s="43"/>
      <c r="J88" s="43">
        <v>6201764</v>
      </c>
      <c r="K88" s="43">
        <v>366968</v>
      </c>
      <c r="L88" s="43">
        <v>147200</v>
      </c>
      <c r="M88" s="18">
        <v>34.651299999999999</v>
      </c>
      <c r="N88" s="18">
        <v>27.523499999999999</v>
      </c>
      <c r="O88" s="18">
        <v>7.1278000000000006</v>
      </c>
      <c r="P88" s="43">
        <f t="shared" ref="P88:P91" si="440">W88*-1</f>
        <v>-300326</v>
      </c>
      <c r="Q88" s="43"/>
      <c r="R88" s="43"/>
      <c r="S88" s="43"/>
      <c r="T88" s="43"/>
      <c r="U88" s="43">
        <f t="shared" ref="U88:U91" si="441">P88+Q88+R88+S88+T88</f>
        <v>-300326</v>
      </c>
      <c r="V88" s="43">
        <f>ROUND(OON!J88*80%,0)</f>
        <v>348480</v>
      </c>
      <c r="W88" s="43">
        <f>ROUND((OON!K88+OON!L88+OON!M88+OON!P88+OON!Q88)*80%,0)</f>
        <v>300326</v>
      </c>
      <c r="X88" s="43">
        <f>ROUND((OON!N88+OON!R88),0)</f>
        <v>0</v>
      </c>
      <c r="Y88" s="43"/>
      <c r="Z88" s="43">
        <f t="shared" ref="Z88:Z91" si="442">V88+W88+X88+Y88</f>
        <v>648806</v>
      </c>
      <c r="AA88" s="43">
        <f t="shared" ref="AA88:AA91" si="443">U88+Z88</f>
        <v>348480</v>
      </c>
      <c r="AB88" s="43">
        <f t="shared" ref="AB88:AB91" si="444">ROUND((U88+V88+W88)*33.8%,0)</f>
        <v>117786</v>
      </c>
      <c r="AC88" s="43">
        <f t="shared" ref="AC88:AC91" si="445">ROUND(U88*2%,0)</f>
        <v>-6007</v>
      </c>
      <c r="AD88" s="43"/>
      <c r="AE88" s="43"/>
      <c r="AF88" s="43"/>
      <c r="AG88" s="43">
        <f t="shared" ref="AG88:AG91" si="446">AD88+AE88+AF88</f>
        <v>0</v>
      </c>
      <c r="AH88" s="32">
        <f>OON!W88</f>
        <v>0</v>
      </c>
      <c r="AI88" s="32">
        <f>OON!X88</f>
        <v>-1.34</v>
      </c>
      <c r="AJ88" s="18"/>
      <c r="AK88" s="18"/>
      <c r="AL88" s="18"/>
      <c r="AM88" s="18"/>
      <c r="AN88" s="32">
        <f t="shared" ref="AN88:AN91" si="447">AH88+AJ88+AK88+AL88</f>
        <v>0</v>
      </c>
      <c r="AO88" s="32">
        <f t="shared" ref="AO88:AO91" si="448">AI88+AM88</f>
        <v>-1.34</v>
      </c>
      <c r="AP88" s="32">
        <f t="shared" ref="AP88:AP91" si="449">AN88+AO88</f>
        <v>-1.34</v>
      </c>
      <c r="AQ88" s="43">
        <f t="shared" ref="AQ88:AQ91" si="450">AR88+AS88+AT88+AU88+AV88</f>
        <v>25524605</v>
      </c>
      <c r="AR88" s="43">
        <f t="shared" ref="AR88:AR91" si="451">H88+U88</f>
        <v>18048088</v>
      </c>
      <c r="AS88" s="43">
        <f t="shared" ref="AS88:AS91" si="452">I88+Z88</f>
        <v>648806</v>
      </c>
      <c r="AT88" s="43">
        <f t="shared" ref="AT88:AT91" si="453">J88+AB88</f>
        <v>6319550</v>
      </c>
      <c r="AU88" s="43">
        <f t="shared" ref="AU88:AU91" si="454">K88+AC88</f>
        <v>360961</v>
      </c>
      <c r="AV88" s="43">
        <f t="shared" ref="AV88:AV91" si="455">L88+AG88</f>
        <v>147200</v>
      </c>
      <c r="AW88" s="32">
        <f t="shared" ref="AW88:AW91" si="456">AX88+AY88</f>
        <v>33.311300000000003</v>
      </c>
      <c r="AX88" s="32">
        <f t="shared" ref="AX88:AX91" si="457">N88+AN88</f>
        <v>27.523499999999999</v>
      </c>
      <c r="AY88" s="32">
        <f t="shared" ref="AY88:AY91" si="458">O88+AO88</f>
        <v>5.7878000000000007</v>
      </c>
    </row>
    <row r="89" spans="1:51" outlineLevel="2" x14ac:dyDescent="0.25">
      <c r="A89" s="2">
        <v>1428</v>
      </c>
      <c r="B89" s="18">
        <v>600012646</v>
      </c>
      <c r="C89" s="18" t="s">
        <v>123</v>
      </c>
      <c r="D89" s="2">
        <v>3122</v>
      </c>
      <c r="E89" s="2" t="s">
        <v>62</v>
      </c>
      <c r="F89" s="18" t="s">
        <v>218</v>
      </c>
      <c r="G89" s="43"/>
      <c r="H89" s="43"/>
      <c r="I89" s="43"/>
      <c r="J89" s="43"/>
      <c r="K89" s="43"/>
      <c r="L89" s="43"/>
      <c r="M89" s="18"/>
      <c r="N89" s="18"/>
      <c r="O89" s="18"/>
      <c r="P89" s="43">
        <f t="shared" si="440"/>
        <v>0</v>
      </c>
      <c r="Q89" s="43"/>
      <c r="R89" s="43"/>
      <c r="S89" s="43"/>
      <c r="T89" s="43"/>
      <c r="U89" s="43">
        <f t="shared" si="441"/>
        <v>0</v>
      </c>
      <c r="V89" s="43">
        <f>ROUND(OON!J89*80%,0)</f>
        <v>0</v>
      </c>
      <c r="W89" s="43">
        <f>ROUND((OON!K89+OON!L89+OON!M89+OON!P89+OON!Q89)*80%,0)</f>
        <v>0</v>
      </c>
      <c r="X89" s="43">
        <f>ROUND((OON!N89+OON!R89),0)</f>
        <v>0</v>
      </c>
      <c r="Y89" s="43"/>
      <c r="Z89" s="43">
        <f t="shared" si="442"/>
        <v>0</v>
      </c>
      <c r="AA89" s="43">
        <f t="shared" si="443"/>
        <v>0</v>
      </c>
      <c r="AB89" s="43">
        <f t="shared" si="444"/>
        <v>0</v>
      </c>
      <c r="AC89" s="43">
        <f t="shared" si="445"/>
        <v>0</v>
      </c>
      <c r="AD89" s="43"/>
      <c r="AE89" s="43"/>
      <c r="AF89" s="43"/>
      <c r="AG89" s="43">
        <f t="shared" si="446"/>
        <v>0</v>
      </c>
      <c r="AH89" s="32">
        <f>OON!W89</f>
        <v>0</v>
      </c>
      <c r="AI89" s="32">
        <f>OON!X89</f>
        <v>0</v>
      </c>
      <c r="AJ89" s="18"/>
      <c r="AK89" s="18"/>
      <c r="AL89" s="18"/>
      <c r="AM89" s="18"/>
      <c r="AN89" s="32">
        <f t="shared" si="447"/>
        <v>0</v>
      </c>
      <c r="AO89" s="32">
        <f t="shared" si="448"/>
        <v>0</v>
      </c>
      <c r="AP89" s="32">
        <f t="shared" si="449"/>
        <v>0</v>
      </c>
      <c r="AQ89" s="43">
        <f t="shared" si="450"/>
        <v>0</v>
      </c>
      <c r="AR89" s="43">
        <f t="shared" si="451"/>
        <v>0</v>
      </c>
      <c r="AS89" s="43">
        <f t="shared" si="452"/>
        <v>0</v>
      </c>
      <c r="AT89" s="43">
        <f t="shared" si="453"/>
        <v>0</v>
      </c>
      <c r="AU89" s="43">
        <f t="shared" si="454"/>
        <v>0</v>
      </c>
      <c r="AV89" s="43">
        <f t="shared" si="455"/>
        <v>0</v>
      </c>
      <c r="AW89" s="32">
        <f t="shared" si="456"/>
        <v>0</v>
      </c>
      <c r="AX89" s="32">
        <f t="shared" si="457"/>
        <v>0</v>
      </c>
      <c r="AY89" s="32">
        <f t="shared" si="458"/>
        <v>0</v>
      </c>
    </row>
    <row r="90" spans="1:51" outlineLevel="2" x14ac:dyDescent="0.25">
      <c r="A90" s="2">
        <v>1428</v>
      </c>
      <c r="B90" s="18">
        <v>600012646</v>
      </c>
      <c r="C90" s="18" t="s">
        <v>123</v>
      </c>
      <c r="D90" s="2">
        <v>3147</v>
      </c>
      <c r="E90" s="2" t="s">
        <v>64</v>
      </c>
      <c r="F90" s="18" t="s">
        <v>218</v>
      </c>
      <c r="G90" s="43">
        <v>2867246</v>
      </c>
      <c r="H90" s="43">
        <v>2098487</v>
      </c>
      <c r="I90" s="43"/>
      <c r="J90" s="43">
        <v>709289</v>
      </c>
      <c r="K90" s="43">
        <v>41970</v>
      </c>
      <c r="L90" s="43">
        <v>17500</v>
      </c>
      <c r="M90" s="18">
        <v>4.91</v>
      </c>
      <c r="N90" s="18">
        <v>3.57</v>
      </c>
      <c r="O90" s="18">
        <v>1.3400000000000003</v>
      </c>
      <c r="P90" s="43">
        <f t="shared" si="440"/>
        <v>-6984</v>
      </c>
      <c r="Q90" s="43"/>
      <c r="R90" s="43"/>
      <c r="S90" s="43"/>
      <c r="T90" s="43"/>
      <c r="U90" s="43">
        <f t="shared" si="441"/>
        <v>-6984</v>
      </c>
      <c r="V90" s="43">
        <f>ROUND(OON!J90*80%,0)</f>
        <v>0</v>
      </c>
      <c r="W90" s="43">
        <f>ROUND((OON!K90+OON!L90+OON!M90+OON!P90+OON!Q90)*80%,0)</f>
        <v>6984</v>
      </c>
      <c r="X90" s="43">
        <f>ROUND((OON!N90+OON!R90),0)</f>
        <v>0</v>
      </c>
      <c r="Y90" s="43"/>
      <c r="Z90" s="43">
        <f t="shared" si="442"/>
        <v>6984</v>
      </c>
      <c r="AA90" s="43">
        <f t="shared" si="443"/>
        <v>0</v>
      </c>
      <c r="AB90" s="43">
        <f t="shared" si="444"/>
        <v>0</v>
      </c>
      <c r="AC90" s="43">
        <f t="shared" si="445"/>
        <v>-140</v>
      </c>
      <c r="AD90" s="43"/>
      <c r="AE90" s="43"/>
      <c r="AF90" s="43"/>
      <c r="AG90" s="43">
        <f t="shared" si="446"/>
        <v>0</v>
      </c>
      <c r="AH90" s="32">
        <f>OON!W90</f>
        <v>0</v>
      </c>
      <c r="AI90" s="32">
        <f>OON!X90</f>
        <v>-0.04</v>
      </c>
      <c r="AJ90" s="18"/>
      <c r="AK90" s="18"/>
      <c r="AL90" s="18"/>
      <c r="AM90" s="18"/>
      <c r="AN90" s="32">
        <f t="shared" si="447"/>
        <v>0</v>
      </c>
      <c r="AO90" s="32">
        <f t="shared" si="448"/>
        <v>-0.04</v>
      </c>
      <c r="AP90" s="32">
        <f t="shared" si="449"/>
        <v>-0.04</v>
      </c>
      <c r="AQ90" s="43">
        <f t="shared" si="450"/>
        <v>2867106</v>
      </c>
      <c r="AR90" s="43">
        <f t="shared" si="451"/>
        <v>2091503</v>
      </c>
      <c r="AS90" s="43">
        <f t="shared" si="452"/>
        <v>6984</v>
      </c>
      <c r="AT90" s="43">
        <f t="shared" si="453"/>
        <v>709289</v>
      </c>
      <c r="AU90" s="43">
        <f t="shared" si="454"/>
        <v>41830</v>
      </c>
      <c r="AV90" s="43">
        <f t="shared" si="455"/>
        <v>17500</v>
      </c>
      <c r="AW90" s="32">
        <f t="shared" si="456"/>
        <v>4.87</v>
      </c>
      <c r="AX90" s="32">
        <f t="shared" si="457"/>
        <v>3.57</v>
      </c>
      <c r="AY90" s="32">
        <f t="shared" si="458"/>
        <v>1.3000000000000003</v>
      </c>
    </row>
    <row r="91" spans="1:51" outlineLevel="2" x14ac:dyDescent="0.25">
      <c r="A91" s="2">
        <v>1428</v>
      </c>
      <c r="B91" s="18">
        <v>600012646</v>
      </c>
      <c r="C91" s="18" t="s">
        <v>123</v>
      </c>
      <c r="D91" s="2">
        <v>3150</v>
      </c>
      <c r="E91" s="2" t="s">
        <v>65</v>
      </c>
      <c r="F91" s="18" t="s">
        <v>61</v>
      </c>
      <c r="G91" s="43">
        <v>2057198</v>
      </c>
      <c r="H91" s="43">
        <v>1504859</v>
      </c>
      <c r="I91" s="43"/>
      <c r="J91" s="43">
        <v>508642</v>
      </c>
      <c r="K91" s="43">
        <v>30097</v>
      </c>
      <c r="L91" s="43">
        <v>13600</v>
      </c>
      <c r="M91" s="18">
        <v>2.7665000000000002</v>
      </c>
      <c r="N91" s="18">
        <v>2.2572000000000001</v>
      </c>
      <c r="O91" s="18">
        <v>0.50929999999999997</v>
      </c>
      <c r="P91" s="43">
        <f t="shared" si="440"/>
        <v>-9600</v>
      </c>
      <c r="Q91" s="43"/>
      <c r="R91" s="43"/>
      <c r="S91" s="43"/>
      <c r="T91" s="43"/>
      <c r="U91" s="43">
        <f t="shared" si="441"/>
        <v>-9600</v>
      </c>
      <c r="V91" s="43">
        <f>ROUND(OON!J91*80%,0)</f>
        <v>0</v>
      </c>
      <c r="W91" s="43">
        <f>ROUND((OON!K91+OON!L91+OON!M91+OON!P91+OON!Q91)*80%,0)</f>
        <v>9600</v>
      </c>
      <c r="X91" s="43">
        <f>ROUND((OON!N91+OON!R91),0)</f>
        <v>0</v>
      </c>
      <c r="Y91" s="43"/>
      <c r="Z91" s="43">
        <f t="shared" si="442"/>
        <v>9600</v>
      </c>
      <c r="AA91" s="43">
        <f t="shared" si="443"/>
        <v>0</v>
      </c>
      <c r="AB91" s="43">
        <f t="shared" si="444"/>
        <v>0</v>
      </c>
      <c r="AC91" s="43">
        <f t="shared" si="445"/>
        <v>-192</v>
      </c>
      <c r="AD91" s="43"/>
      <c r="AE91" s="43"/>
      <c r="AF91" s="43"/>
      <c r="AG91" s="43">
        <f t="shared" si="446"/>
        <v>0</v>
      </c>
      <c r="AH91" s="32">
        <f>OON!W91</f>
        <v>-0.03</v>
      </c>
      <c r="AI91" s="32">
        <f>OON!X91</f>
        <v>0</v>
      </c>
      <c r="AJ91" s="18"/>
      <c r="AK91" s="18"/>
      <c r="AL91" s="18"/>
      <c r="AM91" s="18"/>
      <c r="AN91" s="32">
        <f t="shared" si="447"/>
        <v>-0.03</v>
      </c>
      <c r="AO91" s="32">
        <f t="shared" si="448"/>
        <v>0</v>
      </c>
      <c r="AP91" s="32">
        <f t="shared" si="449"/>
        <v>-0.03</v>
      </c>
      <c r="AQ91" s="43">
        <f t="shared" si="450"/>
        <v>2057006</v>
      </c>
      <c r="AR91" s="43">
        <f t="shared" si="451"/>
        <v>1495259</v>
      </c>
      <c r="AS91" s="43">
        <f t="shared" si="452"/>
        <v>9600</v>
      </c>
      <c r="AT91" s="43">
        <f t="shared" si="453"/>
        <v>508642</v>
      </c>
      <c r="AU91" s="43">
        <f t="shared" si="454"/>
        <v>29905</v>
      </c>
      <c r="AV91" s="43">
        <f t="shared" si="455"/>
        <v>13600</v>
      </c>
      <c r="AW91" s="32">
        <f t="shared" si="456"/>
        <v>2.7365000000000004</v>
      </c>
      <c r="AX91" s="32">
        <f t="shared" si="457"/>
        <v>2.2272000000000003</v>
      </c>
      <c r="AY91" s="32">
        <f t="shared" si="458"/>
        <v>0.50929999999999997</v>
      </c>
    </row>
    <row r="92" spans="1:51" outlineLevel="1" x14ac:dyDescent="0.25">
      <c r="A92" s="23"/>
      <c r="B92" s="24"/>
      <c r="C92" s="24" t="s">
        <v>182</v>
      </c>
      <c r="D92" s="23"/>
      <c r="E92" s="23"/>
      <c r="F92" s="24"/>
      <c r="G92" s="26">
        <f t="shared" ref="G92:AY92" si="459">SUBTOTAL(9,G88:G91)</f>
        <v>29988790</v>
      </c>
      <c r="H92" s="26">
        <f t="shared" si="459"/>
        <v>21951760</v>
      </c>
      <c r="I92" s="26">
        <f t="shared" si="459"/>
        <v>0</v>
      </c>
      <c r="J92" s="26">
        <f t="shared" si="459"/>
        <v>7419695</v>
      </c>
      <c r="K92" s="26">
        <f t="shared" si="459"/>
        <v>439035</v>
      </c>
      <c r="L92" s="26">
        <f t="shared" si="459"/>
        <v>178300</v>
      </c>
      <c r="M92" s="24">
        <f t="shared" si="459"/>
        <v>42.327800000000003</v>
      </c>
      <c r="N92" s="24">
        <f t="shared" si="459"/>
        <v>33.350699999999996</v>
      </c>
      <c r="O92" s="24">
        <f t="shared" si="459"/>
        <v>8.9771000000000001</v>
      </c>
      <c r="P92" s="26">
        <f t="shared" si="459"/>
        <v>-316910</v>
      </c>
      <c r="Q92" s="26">
        <f t="shared" si="459"/>
        <v>0</v>
      </c>
      <c r="R92" s="26">
        <f t="shared" si="459"/>
        <v>0</v>
      </c>
      <c r="S92" s="26">
        <f t="shared" si="459"/>
        <v>0</v>
      </c>
      <c r="T92" s="26">
        <f t="shared" si="459"/>
        <v>0</v>
      </c>
      <c r="U92" s="26">
        <f t="shared" si="459"/>
        <v>-316910</v>
      </c>
      <c r="V92" s="26">
        <f t="shared" si="459"/>
        <v>348480</v>
      </c>
      <c r="W92" s="26">
        <f t="shared" si="459"/>
        <v>316910</v>
      </c>
      <c r="X92" s="26">
        <f t="shared" si="459"/>
        <v>0</v>
      </c>
      <c r="Y92" s="26">
        <f t="shared" si="459"/>
        <v>0</v>
      </c>
      <c r="Z92" s="26">
        <f t="shared" si="459"/>
        <v>665390</v>
      </c>
      <c r="AA92" s="26">
        <f t="shared" si="459"/>
        <v>348480</v>
      </c>
      <c r="AB92" s="26">
        <f t="shared" si="459"/>
        <v>117786</v>
      </c>
      <c r="AC92" s="26">
        <f t="shared" si="459"/>
        <v>-6339</v>
      </c>
      <c r="AD92" s="26">
        <f t="shared" si="459"/>
        <v>0</v>
      </c>
      <c r="AE92" s="26">
        <f t="shared" si="459"/>
        <v>0</v>
      </c>
      <c r="AF92" s="26">
        <f t="shared" si="459"/>
        <v>0</v>
      </c>
      <c r="AG92" s="26">
        <f t="shared" si="459"/>
        <v>0</v>
      </c>
      <c r="AH92" s="24">
        <f t="shared" si="459"/>
        <v>-0.03</v>
      </c>
      <c r="AI92" s="24">
        <f t="shared" si="459"/>
        <v>-1.3800000000000001</v>
      </c>
      <c r="AJ92" s="24">
        <f t="shared" si="459"/>
        <v>0</v>
      </c>
      <c r="AK92" s="24">
        <f t="shared" si="459"/>
        <v>0</v>
      </c>
      <c r="AL92" s="24">
        <f t="shared" si="459"/>
        <v>0</v>
      </c>
      <c r="AM92" s="24">
        <f t="shared" si="459"/>
        <v>0</v>
      </c>
      <c r="AN92" s="24">
        <f t="shared" si="459"/>
        <v>-0.03</v>
      </c>
      <c r="AO92" s="24">
        <f t="shared" si="459"/>
        <v>-1.3800000000000001</v>
      </c>
      <c r="AP92" s="24">
        <f t="shared" si="459"/>
        <v>-1.4100000000000001</v>
      </c>
      <c r="AQ92" s="26">
        <f t="shared" si="459"/>
        <v>30448717</v>
      </c>
      <c r="AR92" s="26">
        <f t="shared" si="459"/>
        <v>21634850</v>
      </c>
      <c r="AS92" s="26">
        <f t="shared" si="459"/>
        <v>665390</v>
      </c>
      <c r="AT92" s="26">
        <f t="shared" si="459"/>
        <v>7537481</v>
      </c>
      <c r="AU92" s="26">
        <f t="shared" si="459"/>
        <v>432696</v>
      </c>
      <c r="AV92" s="26">
        <f t="shared" si="459"/>
        <v>178300</v>
      </c>
      <c r="AW92" s="51">
        <f t="shared" si="459"/>
        <v>40.9178</v>
      </c>
      <c r="AX92" s="51">
        <f t="shared" si="459"/>
        <v>33.320700000000002</v>
      </c>
      <c r="AY92" s="51">
        <f t="shared" si="459"/>
        <v>7.5971000000000011</v>
      </c>
    </row>
    <row r="93" spans="1:51" outlineLevel="2" x14ac:dyDescent="0.25">
      <c r="A93" s="2">
        <v>1429</v>
      </c>
      <c r="B93" s="18">
        <v>600019713</v>
      </c>
      <c r="C93" s="18" t="s">
        <v>124</v>
      </c>
      <c r="D93" s="2">
        <v>3122</v>
      </c>
      <c r="E93" s="2" t="s">
        <v>60</v>
      </c>
      <c r="F93" s="18" t="s">
        <v>61</v>
      </c>
      <c r="G93" s="43">
        <v>44634689</v>
      </c>
      <c r="H93" s="43">
        <v>32629963</v>
      </c>
      <c r="I93" s="43"/>
      <c r="J93" s="43">
        <v>11028927</v>
      </c>
      <c r="K93" s="43">
        <v>652599</v>
      </c>
      <c r="L93" s="43">
        <v>323200</v>
      </c>
      <c r="M93" s="18">
        <v>60.888999999999996</v>
      </c>
      <c r="N93" s="18">
        <v>44.959699999999998</v>
      </c>
      <c r="O93" s="18">
        <v>15.929300000000001</v>
      </c>
      <c r="P93" s="43">
        <f t="shared" ref="P93:P95" si="460">W93*-1</f>
        <v>-93936</v>
      </c>
      <c r="Q93" s="43"/>
      <c r="R93" s="43"/>
      <c r="S93" s="43"/>
      <c r="T93" s="43"/>
      <c r="U93" s="43">
        <f t="shared" ref="U93:U95" si="461">P93+Q93+R93+S93+T93</f>
        <v>-93936</v>
      </c>
      <c r="V93" s="43">
        <f>ROUND(OON!J93*80%,0)</f>
        <v>425920</v>
      </c>
      <c r="W93" s="43">
        <f>ROUND((OON!K93+OON!L93+OON!M93+OON!P93+OON!Q93)*80%,0)</f>
        <v>93936</v>
      </c>
      <c r="X93" s="43">
        <f>ROUND((OON!N93+OON!R93),0)</f>
        <v>0</v>
      </c>
      <c r="Y93" s="43"/>
      <c r="Z93" s="43">
        <f t="shared" ref="Z93:Z95" si="462">V93+W93+X93+Y93</f>
        <v>519856</v>
      </c>
      <c r="AA93" s="43">
        <f t="shared" ref="AA93:AA95" si="463">U93+Z93</f>
        <v>425920</v>
      </c>
      <c r="AB93" s="43">
        <f t="shared" ref="AB93:AB95" si="464">ROUND((U93+V93+W93)*33.8%,0)</f>
        <v>143961</v>
      </c>
      <c r="AC93" s="43">
        <f t="shared" ref="AC93:AC95" si="465">ROUND(U93*2%,0)</f>
        <v>-1879</v>
      </c>
      <c r="AD93" s="43"/>
      <c r="AE93" s="43"/>
      <c r="AF93" s="43"/>
      <c r="AG93" s="43">
        <f t="shared" ref="AG93:AG95" si="466">AD93+AE93+AF93</f>
        <v>0</v>
      </c>
      <c r="AH93" s="32">
        <f>OON!W93</f>
        <v>-0.22</v>
      </c>
      <c r="AI93" s="32">
        <f>OON!X93</f>
        <v>-0.13</v>
      </c>
      <c r="AJ93" s="18"/>
      <c r="AK93" s="18"/>
      <c r="AL93" s="18"/>
      <c r="AM93" s="18"/>
      <c r="AN93" s="32">
        <f t="shared" ref="AN93:AN95" si="467">AH93+AJ93+AK93+AL93</f>
        <v>-0.22</v>
      </c>
      <c r="AO93" s="32">
        <f t="shared" ref="AO93:AO95" si="468">AI93+AM93</f>
        <v>-0.13</v>
      </c>
      <c r="AP93" s="32">
        <f t="shared" ref="AP93:AP95" si="469">AN93+AO93</f>
        <v>-0.35</v>
      </c>
      <c r="AQ93" s="43">
        <f t="shared" ref="AQ93:AQ95" si="470">AR93+AS93+AT93+AU93+AV93</f>
        <v>45202691</v>
      </c>
      <c r="AR93" s="43">
        <f t="shared" ref="AR93:AR95" si="471">H93+U93</f>
        <v>32536027</v>
      </c>
      <c r="AS93" s="43">
        <f t="shared" ref="AS93:AS95" si="472">I93+Z93</f>
        <v>519856</v>
      </c>
      <c r="AT93" s="43">
        <f t="shared" ref="AT93:AT95" si="473">J93+AB93</f>
        <v>11172888</v>
      </c>
      <c r="AU93" s="43">
        <f t="shared" ref="AU93:AU95" si="474">K93+AC93</f>
        <v>650720</v>
      </c>
      <c r="AV93" s="43">
        <f t="shared" ref="AV93:AV95" si="475">L93+AG93</f>
        <v>323200</v>
      </c>
      <c r="AW93" s="32">
        <f t="shared" ref="AW93:AW95" si="476">AX93+AY93</f>
        <v>60.539000000000001</v>
      </c>
      <c r="AX93" s="32">
        <f t="shared" ref="AX93:AX95" si="477">N93+AN93</f>
        <v>44.739699999999999</v>
      </c>
      <c r="AY93" s="32">
        <f t="shared" ref="AY93:AY95" si="478">O93+AO93</f>
        <v>15.799300000000001</v>
      </c>
    </row>
    <row r="94" spans="1:51" outlineLevel="2" x14ac:dyDescent="0.25">
      <c r="A94" s="2">
        <v>1429</v>
      </c>
      <c r="B94" s="18">
        <v>600019713</v>
      </c>
      <c r="C94" s="18" t="s">
        <v>124</v>
      </c>
      <c r="D94" s="2">
        <v>3122</v>
      </c>
      <c r="E94" s="2" t="s">
        <v>62</v>
      </c>
      <c r="F94" s="18" t="s">
        <v>218</v>
      </c>
      <c r="G94" s="43"/>
      <c r="H94" s="43"/>
      <c r="I94" s="43"/>
      <c r="J94" s="43"/>
      <c r="K94" s="43"/>
      <c r="L94" s="43"/>
      <c r="M94" s="18"/>
      <c r="N94" s="18"/>
      <c r="O94" s="18"/>
      <c r="P94" s="43">
        <f t="shared" si="460"/>
        <v>0</v>
      </c>
      <c r="Q94" s="43"/>
      <c r="R94" s="43"/>
      <c r="S94" s="43"/>
      <c r="T94" s="43"/>
      <c r="U94" s="43">
        <f t="shared" si="461"/>
        <v>0</v>
      </c>
      <c r="V94" s="43">
        <f>ROUND(OON!J94*80%,0)</f>
        <v>0</v>
      </c>
      <c r="W94" s="43">
        <f>ROUND((OON!K94+OON!L94+OON!M94+OON!P94+OON!Q94)*80%,0)</f>
        <v>0</v>
      </c>
      <c r="X94" s="43">
        <f>ROUND((OON!N94+OON!R94),0)</f>
        <v>0</v>
      </c>
      <c r="Y94" s="43"/>
      <c r="Z94" s="43">
        <f t="shared" si="462"/>
        <v>0</v>
      </c>
      <c r="AA94" s="43">
        <f t="shared" si="463"/>
        <v>0</v>
      </c>
      <c r="AB94" s="43">
        <f t="shared" si="464"/>
        <v>0</v>
      </c>
      <c r="AC94" s="43">
        <f t="shared" si="465"/>
        <v>0</v>
      </c>
      <c r="AD94" s="43"/>
      <c r="AE94" s="43"/>
      <c r="AF94" s="43"/>
      <c r="AG94" s="43">
        <f t="shared" si="466"/>
        <v>0</v>
      </c>
      <c r="AH94" s="32">
        <f>OON!W94</f>
        <v>0</v>
      </c>
      <c r="AI94" s="32">
        <f>OON!X94</f>
        <v>0</v>
      </c>
      <c r="AJ94" s="18"/>
      <c r="AK94" s="18"/>
      <c r="AL94" s="18"/>
      <c r="AM94" s="18"/>
      <c r="AN94" s="32">
        <f t="shared" si="467"/>
        <v>0</v>
      </c>
      <c r="AO94" s="32">
        <f t="shared" si="468"/>
        <v>0</v>
      </c>
      <c r="AP94" s="32">
        <f t="shared" si="469"/>
        <v>0</v>
      </c>
      <c r="AQ94" s="43">
        <f t="shared" si="470"/>
        <v>0</v>
      </c>
      <c r="AR94" s="43">
        <f t="shared" si="471"/>
        <v>0</v>
      </c>
      <c r="AS94" s="43">
        <f t="shared" si="472"/>
        <v>0</v>
      </c>
      <c r="AT94" s="43">
        <f t="shared" si="473"/>
        <v>0</v>
      </c>
      <c r="AU94" s="43">
        <f t="shared" si="474"/>
        <v>0</v>
      </c>
      <c r="AV94" s="43">
        <f t="shared" si="475"/>
        <v>0</v>
      </c>
      <c r="AW94" s="32">
        <f t="shared" si="476"/>
        <v>0</v>
      </c>
      <c r="AX94" s="32">
        <f t="shared" si="477"/>
        <v>0</v>
      </c>
      <c r="AY94" s="32">
        <f t="shared" si="478"/>
        <v>0</v>
      </c>
    </row>
    <row r="95" spans="1:51" outlineLevel="2" x14ac:dyDescent="0.25">
      <c r="A95" s="2">
        <v>1429</v>
      </c>
      <c r="B95" s="18">
        <v>600019713</v>
      </c>
      <c r="C95" s="18" t="s">
        <v>124</v>
      </c>
      <c r="D95" s="2">
        <v>3150</v>
      </c>
      <c r="E95" s="2" t="s">
        <v>65</v>
      </c>
      <c r="F95" s="18" t="s">
        <v>61</v>
      </c>
      <c r="G95" s="43">
        <v>9056270</v>
      </c>
      <c r="H95" s="43">
        <v>6615810</v>
      </c>
      <c r="I95" s="43"/>
      <c r="J95" s="43">
        <v>2236144</v>
      </c>
      <c r="K95" s="43">
        <v>132316</v>
      </c>
      <c r="L95" s="43">
        <v>72000</v>
      </c>
      <c r="M95" s="18">
        <v>11.830500000000001</v>
      </c>
      <c r="N95" s="18">
        <v>10.26</v>
      </c>
      <c r="O95" s="18">
        <v>1.5705</v>
      </c>
      <c r="P95" s="43">
        <f t="shared" si="460"/>
        <v>-512376</v>
      </c>
      <c r="Q95" s="43"/>
      <c r="R95" s="43"/>
      <c r="S95" s="43"/>
      <c r="T95" s="43"/>
      <c r="U95" s="43">
        <f t="shared" si="461"/>
        <v>-512376</v>
      </c>
      <c r="V95" s="43">
        <f>ROUND(OON!J95*80%,0)</f>
        <v>0</v>
      </c>
      <c r="W95" s="43">
        <f>ROUND((OON!K95+OON!L95+OON!M95+OON!P95+OON!Q95)*80%,0)</f>
        <v>512376</v>
      </c>
      <c r="X95" s="43">
        <f>ROUND((OON!N95+OON!R95),0)</f>
        <v>0</v>
      </c>
      <c r="Y95" s="43"/>
      <c r="Z95" s="43">
        <f t="shared" si="462"/>
        <v>512376</v>
      </c>
      <c r="AA95" s="43">
        <f t="shared" si="463"/>
        <v>0</v>
      </c>
      <c r="AB95" s="43">
        <f t="shared" si="464"/>
        <v>0</v>
      </c>
      <c r="AC95" s="43">
        <f t="shared" si="465"/>
        <v>-10248</v>
      </c>
      <c r="AD95" s="43"/>
      <c r="AE95" s="43"/>
      <c r="AF95" s="43"/>
      <c r="AG95" s="43">
        <f t="shared" si="466"/>
        <v>0</v>
      </c>
      <c r="AH95" s="32">
        <f>OON!W95</f>
        <v>-1.59</v>
      </c>
      <c r="AI95" s="32">
        <f>OON!X95</f>
        <v>-0.08</v>
      </c>
      <c r="AJ95" s="18"/>
      <c r="AK95" s="18"/>
      <c r="AL95" s="18"/>
      <c r="AM95" s="18"/>
      <c r="AN95" s="32">
        <f t="shared" si="467"/>
        <v>-1.59</v>
      </c>
      <c r="AO95" s="32">
        <f t="shared" si="468"/>
        <v>-0.08</v>
      </c>
      <c r="AP95" s="32">
        <f t="shared" si="469"/>
        <v>-1.6700000000000002</v>
      </c>
      <c r="AQ95" s="43">
        <f t="shared" si="470"/>
        <v>9046022</v>
      </c>
      <c r="AR95" s="43">
        <f t="shared" si="471"/>
        <v>6103434</v>
      </c>
      <c r="AS95" s="43">
        <f t="shared" si="472"/>
        <v>512376</v>
      </c>
      <c r="AT95" s="43">
        <f t="shared" si="473"/>
        <v>2236144</v>
      </c>
      <c r="AU95" s="43">
        <f t="shared" si="474"/>
        <v>122068</v>
      </c>
      <c r="AV95" s="43">
        <f t="shared" si="475"/>
        <v>72000</v>
      </c>
      <c r="AW95" s="32">
        <f t="shared" si="476"/>
        <v>10.160499999999999</v>
      </c>
      <c r="AX95" s="32">
        <f t="shared" si="477"/>
        <v>8.67</v>
      </c>
      <c r="AY95" s="32">
        <f t="shared" si="478"/>
        <v>1.4904999999999999</v>
      </c>
    </row>
    <row r="96" spans="1:51" outlineLevel="1" x14ac:dyDescent="0.25">
      <c r="A96" s="23"/>
      <c r="B96" s="24"/>
      <c r="C96" s="24" t="s">
        <v>183</v>
      </c>
      <c r="D96" s="23"/>
      <c r="E96" s="23"/>
      <c r="F96" s="24"/>
      <c r="G96" s="26">
        <f t="shared" ref="G96:AY96" si="479">SUBTOTAL(9,G93:G95)</f>
        <v>53690959</v>
      </c>
      <c r="H96" s="26">
        <f t="shared" si="479"/>
        <v>39245773</v>
      </c>
      <c r="I96" s="26">
        <f t="shared" si="479"/>
        <v>0</v>
      </c>
      <c r="J96" s="26">
        <f t="shared" si="479"/>
        <v>13265071</v>
      </c>
      <c r="K96" s="26">
        <f t="shared" si="479"/>
        <v>784915</v>
      </c>
      <c r="L96" s="26">
        <f t="shared" si="479"/>
        <v>395200</v>
      </c>
      <c r="M96" s="24">
        <f t="shared" si="479"/>
        <v>72.719499999999996</v>
      </c>
      <c r="N96" s="24">
        <f t="shared" si="479"/>
        <v>55.219699999999996</v>
      </c>
      <c r="O96" s="24">
        <f t="shared" si="479"/>
        <v>17.4998</v>
      </c>
      <c r="P96" s="26">
        <f t="shared" si="479"/>
        <v>-606312</v>
      </c>
      <c r="Q96" s="26">
        <f t="shared" si="479"/>
        <v>0</v>
      </c>
      <c r="R96" s="26">
        <f t="shared" si="479"/>
        <v>0</v>
      </c>
      <c r="S96" s="26">
        <f t="shared" si="479"/>
        <v>0</v>
      </c>
      <c r="T96" s="26">
        <f t="shared" si="479"/>
        <v>0</v>
      </c>
      <c r="U96" s="26">
        <f t="shared" si="479"/>
        <v>-606312</v>
      </c>
      <c r="V96" s="26">
        <f t="shared" si="479"/>
        <v>425920</v>
      </c>
      <c r="W96" s="26">
        <f t="shared" si="479"/>
        <v>606312</v>
      </c>
      <c r="X96" s="26">
        <f t="shared" si="479"/>
        <v>0</v>
      </c>
      <c r="Y96" s="26">
        <f t="shared" si="479"/>
        <v>0</v>
      </c>
      <c r="Z96" s="26">
        <f t="shared" si="479"/>
        <v>1032232</v>
      </c>
      <c r="AA96" s="26">
        <f t="shared" si="479"/>
        <v>425920</v>
      </c>
      <c r="AB96" s="26">
        <f t="shared" si="479"/>
        <v>143961</v>
      </c>
      <c r="AC96" s="26">
        <f t="shared" si="479"/>
        <v>-12127</v>
      </c>
      <c r="AD96" s="26">
        <f t="shared" si="479"/>
        <v>0</v>
      </c>
      <c r="AE96" s="26">
        <f t="shared" si="479"/>
        <v>0</v>
      </c>
      <c r="AF96" s="26">
        <f t="shared" si="479"/>
        <v>0</v>
      </c>
      <c r="AG96" s="26">
        <f t="shared" si="479"/>
        <v>0</v>
      </c>
      <c r="AH96" s="24">
        <f t="shared" si="479"/>
        <v>-1.81</v>
      </c>
      <c r="AI96" s="24">
        <f t="shared" si="479"/>
        <v>-0.21000000000000002</v>
      </c>
      <c r="AJ96" s="24">
        <f t="shared" si="479"/>
        <v>0</v>
      </c>
      <c r="AK96" s="24">
        <f t="shared" si="479"/>
        <v>0</v>
      </c>
      <c r="AL96" s="24">
        <f t="shared" si="479"/>
        <v>0</v>
      </c>
      <c r="AM96" s="24">
        <f t="shared" si="479"/>
        <v>0</v>
      </c>
      <c r="AN96" s="24">
        <f t="shared" si="479"/>
        <v>-1.81</v>
      </c>
      <c r="AO96" s="24">
        <f t="shared" si="479"/>
        <v>-0.21000000000000002</v>
      </c>
      <c r="AP96" s="24">
        <f t="shared" si="479"/>
        <v>-2.02</v>
      </c>
      <c r="AQ96" s="26">
        <f t="shared" si="479"/>
        <v>54248713</v>
      </c>
      <c r="AR96" s="26">
        <f t="shared" si="479"/>
        <v>38639461</v>
      </c>
      <c r="AS96" s="26">
        <f t="shared" si="479"/>
        <v>1032232</v>
      </c>
      <c r="AT96" s="26">
        <f t="shared" si="479"/>
        <v>13409032</v>
      </c>
      <c r="AU96" s="26">
        <f t="shared" si="479"/>
        <v>772788</v>
      </c>
      <c r="AV96" s="26">
        <f t="shared" si="479"/>
        <v>395200</v>
      </c>
      <c r="AW96" s="51">
        <f t="shared" si="479"/>
        <v>70.6995</v>
      </c>
      <c r="AX96" s="51">
        <f t="shared" si="479"/>
        <v>53.409700000000001</v>
      </c>
      <c r="AY96" s="51">
        <f t="shared" si="479"/>
        <v>17.2898</v>
      </c>
    </row>
    <row r="97" spans="1:51" outlineLevel="2" x14ac:dyDescent="0.25">
      <c r="A97" s="2">
        <v>1430</v>
      </c>
      <c r="B97" s="18">
        <v>600019802</v>
      </c>
      <c r="C97" s="18" t="s">
        <v>125</v>
      </c>
      <c r="D97" s="2">
        <v>3122</v>
      </c>
      <c r="E97" s="2" t="s">
        <v>60</v>
      </c>
      <c r="F97" s="18" t="s">
        <v>61</v>
      </c>
      <c r="G97" s="43">
        <v>33798274</v>
      </c>
      <c r="H97" s="43">
        <v>24696225</v>
      </c>
      <c r="I97" s="43"/>
      <c r="J97" s="43">
        <v>8347324</v>
      </c>
      <c r="K97" s="43">
        <v>493925</v>
      </c>
      <c r="L97" s="43">
        <v>260800</v>
      </c>
      <c r="M97" s="18">
        <v>45.3339</v>
      </c>
      <c r="N97" s="18">
        <v>35.200000000000003</v>
      </c>
      <c r="O97" s="18">
        <v>10.133900000000001</v>
      </c>
      <c r="P97" s="43">
        <f t="shared" ref="P97:P100" si="480">W97*-1</f>
        <v>-155040</v>
      </c>
      <c r="Q97" s="43"/>
      <c r="R97" s="43"/>
      <c r="S97" s="43"/>
      <c r="T97" s="43"/>
      <c r="U97" s="43">
        <f t="shared" ref="U97:U100" si="481">P97+Q97+R97+S97+T97</f>
        <v>-155040</v>
      </c>
      <c r="V97" s="43">
        <f>ROUND(OON!J97*80%,0)</f>
        <v>193600</v>
      </c>
      <c r="W97" s="43">
        <f>ROUND((OON!K97+OON!L97+OON!M97+OON!P97+OON!Q97)*80%,0)</f>
        <v>155040</v>
      </c>
      <c r="X97" s="43">
        <f>ROUND((OON!N97+OON!R97),0)</f>
        <v>0</v>
      </c>
      <c r="Y97" s="43"/>
      <c r="Z97" s="43">
        <f t="shared" ref="Z97:Z100" si="482">V97+W97+X97+Y97</f>
        <v>348640</v>
      </c>
      <c r="AA97" s="43">
        <f t="shared" ref="AA97:AA100" si="483">U97+Z97</f>
        <v>193600</v>
      </c>
      <c r="AB97" s="43">
        <f t="shared" ref="AB97:AB100" si="484">ROUND((U97+V97+W97)*33.8%,0)</f>
        <v>65437</v>
      </c>
      <c r="AC97" s="43">
        <f t="shared" ref="AC97:AC100" si="485">ROUND(U97*2%,0)</f>
        <v>-3101</v>
      </c>
      <c r="AD97" s="43"/>
      <c r="AE97" s="43"/>
      <c r="AF97" s="43"/>
      <c r="AG97" s="43">
        <f t="shared" ref="AG97:AG100" si="486">AD97+AE97+AF97</f>
        <v>0</v>
      </c>
      <c r="AH97" s="32">
        <f>OON!W97</f>
        <v>-0.2</v>
      </c>
      <c r="AI97" s="32">
        <f>OON!X97</f>
        <v>-0.38</v>
      </c>
      <c r="AJ97" s="18"/>
      <c r="AK97" s="18"/>
      <c r="AL97" s="18"/>
      <c r="AM97" s="18"/>
      <c r="AN97" s="32">
        <f t="shared" ref="AN97:AN100" si="487">AH97+AJ97+AK97+AL97</f>
        <v>-0.2</v>
      </c>
      <c r="AO97" s="32">
        <f t="shared" ref="AO97:AO100" si="488">AI97+AM97</f>
        <v>-0.38</v>
      </c>
      <c r="AP97" s="32">
        <f t="shared" ref="AP97:AP100" si="489">AN97+AO97</f>
        <v>-0.58000000000000007</v>
      </c>
      <c r="AQ97" s="43">
        <f t="shared" ref="AQ97:AQ100" si="490">AR97+AS97+AT97+AU97+AV97</f>
        <v>34054210</v>
      </c>
      <c r="AR97" s="43">
        <f t="shared" ref="AR97:AR100" si="491">H97+U97</f>
        <v>24541185</v>
      </c>
      <c r="AS97" s="43">
        <f t="shared" ref="AS97:AS100" si="492">I97+Z97</f>
        <v>348640</v>
      </c>
      <c r="AT97" s="43">
        <f t="shared" ref="AT97:AT100" si="493">J97+AB97</f>
        <v>8412761</v>
      </c>
      <c r="AU97" s="43">
        <f t="shared" ref="AU97:AU100" si="494">K97+AC97</f>
        <v>490824</v>
      </c>
      <c r="AV97" s="43">
        <f t="shared" ref="AV97:AV100" si="495">L97+AG97</f>
        <v>260800</v>
      </c>
      <c r="AW97" s="32">
        <f t="shared" ref="AW97:AW100" si="496">AX97+AY97</f>
        <v>44.753900000000002</v>
      </c>
      <c r="AX97" s="32">
        <f t="shared" ref="AX97:AX100" si="497">N97+AN97</f>
        <v>35</v>
      </c>
      <c r="AY97" s="32">
        <f t="shared" ref="AY97:AY100" si="498">O97+AO97</f>
        <v>9.7538999999999998</v>
      </c>
    </row>
    <row r="98" spans="1:51" outlineLevel="2" x14ac:dyDescent="0.25">
      <c r="A98" s="2">
        <v>1430</v>
      </c>
      <c r="B98" s="18">
        <v>600019802</v>
      </c>
      <c r="C98" s="18" t="s">
        <v>125</v>
      </c>
      <c r="D98" s="2">
        <v>3122</v>
      </c>
      <c r="E98" s="2" t="s">
        <v>62</v>
      </c>
      <c r="F98" s="18" t="s">
        <v>218</v>
      </c>
      <c r="G98" s="43"/>
      <c r="H98" s="43"/>
      <c r="I98" s="43"/>
      <c r="J98" s="43"/>
      <c r="K98" s="43"/>
      <c r="L98" s="43"/>
      <c r="M98" s="18"/>
      <c r="N98" s="18"/>
      <c r="O98" s="18"/>
      <c r="P98" s="43">
        <f t="shared" si="480"/>
        <v>0</v>
      </c>
      <c r="Q98" s="43"/>
      <c r="R98" s="43">
        <v>21208</v>
      </c>
      <c r="S98" s="43"/>
      <c r="T98" s="43"/>
      <c r="U98" s="43">
        <f t="shared" si="481"/>
        <v>21208</v>
      </c>
      <c r="V98" s="43">
        <f>ROUND(OON!J98*80%,0)</f>
        <v>0</v>
      </c>
      <c r="W98" s="43">
        <f>ROUND((OON!K98+OON!L98+OON!M98+OON!P98+OON!Q98)*80%,0)</f>
        <v>0</v>
      </c>
      <c r="X98" s="43">
        <f>ROUND((OON!N98+OON!R98),0)</f>
        <v>0</v>
      </c>
      <c r="Y98" s="43"/>
      <c r="Z98" s="43">
        <f t="shared" si="482"/>
        <v>0</v>
      </c>
      <c r="AA98" s="43">
        <f t="shared" si="483"/>
        <v>21208</v>
      </c>
      <c r="AB98" s="43">
        <f t="shared" si="484"/>
        <v>7168</v>
      </c>
      <c r="AC98" s="43">
        <f t="shared" si="485"/>
        <v>424</v>
      </c>
      <c r="AD98" s="43"/>
      <c r="AE98" s="43"/>
      <c r="AF98" s="43"/>
      <c r="AG98" s="43">
        <f t="shared" si="486"/>
        <v>0</v>
      </c>
      <c r="AH98" s="32">
        <f>OON!W98</f>
        <v>0</v>
      </c>
      <c r="AI98" s="32">
        <f>OON!X98</f>
        <v>0</v>
      </c>
      <c r="AJ98" s="18"/>
      <c r="AK98" s="18">
        <v>0.04</v>
      </c>
      <c r="AL98" s="18"/>
      <c r="AM98" s="18"/>
      <c r="AN98" s="32">
        <f t="shared" si="487"/>
        <v>0.04</v>
      </c>
      <c r="AO98" s="32">
        <f t="shared" si="488"/>
        <v>0</v>
      </c>
      <c r="AP98" s="32">
        <f t="shared" si="489"/>
        <v>0.04</v>
      </c>
      <c r="AQ98" s="43">
        <f t="shared" si="490"/>
        <v>28800</v>
      </c>
      <c r="AR98" s="43">
        <f t="shared" si="491"/>
        <v>21208</v>
      </c>
      <c r="AS98" s="43">
        <f t="shared" si="492"/>
        <v>0</v>
      </c>
      <c r="AT98" s="43">
        <f t="shared" si="493"/>
        <v>7168</v>
      </c>
      <c r="AU98" s="43">
        <f t="shared" si="494"/>
        <v>424</v>
      </c>
      <c r="AV98" s="43">
        <f t="shared" si="495"/>
        <v>0</v>
      </c>
      <c r="AW98" s="32">
        <f t="shared" si="496"/>
        <v>0.04</v>
      </c>
      <c r="AX98" s="32">
        <f t="shared" si="497"/>
        <v>0.04</v>
      </c>
      <c r="AY98" s="32">
        <f t="shared" si="498"/>
        <v>0</v>
      </c>
    </row>
    <row r="99" spans="1:51" outlineLevel="2" x14ac:dyDescent="0.25">
      <c r="A99" s="2">
        <v>1430</v>
      </c>
      <c r="B99" s="18">
        <v>600019802</v>
      </c>
      <c r="C99" s="18" t="s">
        <v>125</v>
      </c>
      <c r="D99" s="2">
        <v>3141</v>
      </c>
      <c r="E99" s="2" t="s">
        <v>63</v>
      </c>
      <c r="F99" s="18" t="s">
        <v>218</v>
      </c>
      <c r="G99" s="43">
        <v>879453</v>
      </c>
      <c r="H99" s="43">
        <v>640814</v>
      </c>
      <c r="I99" s="43"/>
      <c r="J99" s="43">
        <v>216595</v>
      </c>
      <c r="K99" s="43">
        <v>12816</v>
      </c>
      <c r="L99" s="43">
        <v>9228</v>
      </c>
      <c r="M99" s="18">
        <v>2.1800000000000002</v>
      </c>
      <c r="N99" s="18"/>
      <c r="O99" s="18">
        <v>2.1800000000000002</v>
      </c>
      <c r="P99" s="43">
        <f t="shared" si="480"/>
        <v>0</v>
      </c>
      <c r="Q99" s="43"/>
      <c r="R99" s="43"/>
      <c r="S99" s="43"/>
      <c r="T99" s="43"/>
      <c r="U99" s="43">
        <f t="shared" si="481"/>
        <v>0</v>
      </c>
      <c r="V99" s="43">
        <f>ROUND(OON!J99*80%,0)</f>
        <v>0</v>
      </c>
      <c r="W99" s="43">
        <f>ROUND((OON!K99+OON!L99+OON!M99+OON!P99+OON!Q99)*80%,0)</f>
        <v>0</v>
      </c>
      <c r="X99" s="43">
        <f>ROUND((OON!N99+OON!R99),0)</f>
        <v>0</v>
      </c>
      <c r="Y99" s="43"/>
      <c r="Z99" s="43">
        <f t="shared" si="482"/>
        <v>0</v>
      </c>
      <c r="AA99" s="43">
        <f t="shared" si="483"/>
        <v>0</v>
      </c>
      <c r="AB99" s="43">
        <f t="shared" si="484"/>
        <v>0</v>
      </c>
      <c r="AC99" s="43">
        <f t="shared" si="485"/>
        <v>0</v>
      </c>
      <c r="AD99" s="43"/>
      <c r="AE99" s="43"/>
      <c r="AF99" s="43"/>
      <c r="AG99" s="43">
        <f t="shared" si="486"/>
        <v>0</v>
      </c>
      <c r="AH99" s="32">
        <f>OON!W99</f>
        <v>0</v>
      </c>
      <c r="AI99" s="32">
        <f>OON!X99</f>
        <v>0</v>
      </c>
      <c r="AJ99" s="18"/>
      <c r="AK99" s="18"/>
      <c r="AL99" s="18"/>
      <c r="AM99" s="18"/>
      <c r="AN99" s="32">
        <f t="shared" si="487"/>
        <v>0</v>
      </c>
      <c r="AO99" s="32">
        <f t="shared" si="488"/>
        <v>0</v>
      </c>
      <c r="AP99" s="32">
        <f t="shared" si="489"/>
        <v>0</v>
      </c>
      <c r="AQ99" s="43">
        <f t="shared" si="490"/>
        <v>879453</v>
      </c>
      <c r="AR99" s="43">
        <f t="shared" si="491"/>
        <v>640814</v>
      </c>
      <c r="AS99" s="43">
        <f t="shared" si="492"/>
        <v>0</v>
      </c>
      <c r="AT99" s="43">
        <f t="shared" si="493"/>
        <v>216595</v>
      </c>
      <c r="AU99" s="43">
        <f t="shared" si="494"/>
        <v>12816</v>
      </c>
      <c r="AV99" s="43">
        <f t="shared" si="495"/>
        <v>9228</v>
      </c>
      <c r="AW99" s="32">
        <f t="shared" si="496"/>
        <v>2.1800000000000002</v>
      </c>
      <c r="AX99" s="32">
        <f t="shared" si="497"/>
        <v>0</v>
      </c>
      <c r="AY99" s="32">
        <f t="shared" si="498"/>
        <v>2.1800000000000002</v>
      </c>
    </row>
    <row r="100" spans="1:51" outlineLevel="2" x14ac:dyDescent="0.25">
      <c r="A100" s="2">
        <v>1430</v>
      </c>
      <c r="B100" s="18">
        <v>600019802</v>
      </c>
      <c r="C100" s="18" t="s">
        <v>125</v>
      </c>
      <c r="D100" s="2">
        <v>3147</v>
      </c>
      <c r="E100" s="2" t="s">
        <v>64</v>
      </c>
      <c r="F100" s="18" t="s">
        <v>218</v>
      </c>
      <c r="G100" s="43">
        <v>5318270</v>
      </c>
      <c r="H100" s="43">
        <v>3886613</v>
      </c>
      <c r="I100" s="43"/>
      <c r="J100" s="43">
        <v>1313675</v>
      </c>
      <c r="K100" s="43">
        <v>77732</v>
      </c>
      <c r="L100" s="43">
        <v>40250</v>
      </c>
      <c r="M100" s="18">
        <v>9.3699999999999992</v>
      </c>
      <c r="N100" s="18">
        <v>6.28</v>
      </c>
      <c r="O100" s="18">
        <v>3.089999999999999</v>
      </c>
      <c r="P100" s="43">
        <f t="shared" si="480"/>
        <v>-13440</v>
      </c>
      <c r="Q100" s="43"/>
      <c r="R100" s="43"/>
      <c r="S100" s="43"/>
      <c r="T100" s="43"/>
      <c r="U100" s="43">
        <f t="shared" si="481"/>
        <v>-13440</v>
      </c>
      <c r="V100" s="43">
        <f>ROUND(OON!J100*80%,0)</f>
        <v>0</v>
      </c>
      <c r="W100" s="43">
        <f>ROUND((OON!K100+OON!L100+OON!M100+OON!P100+OON!Q100)*80%,0)</f>
        <v>13440</v>
      </c>
      <c r="X100" s="43">
        <f>ROUND((OON!N100+OON!R100),0)</f>
        <v>0</v>
      </c>
      <c r="Y100" s="43"/>
      <c r="Z100" s="43">
        <f t="shared" si="482"/>
        <v>13440</v>
      </c>
      <c r="AA100" s="43">
        <f t="shared" si="483"/>
        <v>0</v>
      </c>
      <c r="AB100" s="43">
        <f t="shared" si="484"/>
        <v>0</v>
      </c>
      <c r="AC100" s="43">
        <f t="shared" si="485"/>
        <v>-269</v>
      </c>
      <c r="AD100" s="43"/>
      <c r="AE100" s="43"/>
      <c r="AF100" s="43"/>
      <c r="AG100" s="43">
        <f t="shared" si="486"/>
        <v>0</v>
      </c>
      <c r="AH100" s="32">
        <f>OON!W100</f>
        <v>0</v>
      </c>
      <c r="AI100" s="32">
        <f>OON!X100</f>
        <v>-7.0000000000000007E-2</v>
      </c>
      <c r="AJ100" s="18"/>
      <c r="AK100" s="18"/>
      <c r="AL100" s="18"/>
      <c r="AM100" s="18"/>
      <c r="AN100" s="32">
        <f t="shared" si="487"/>
        <v>0</v>
      </c>
      <c r="AO100" s="32">
        <f t="shared" si="488"/>
        <v>-7.0000000000000007E-2</v>
      </c>
      <c r="AP100" s="32">
        <f t="shared" si="489"/>
        <v>-7.0000000000000007E-2</v>
      </c>
      <c r="AQ100" s="43">
        <f t="shared" si="490"/>
        <v>5318001</v>
      </c>
      <c r="AR100" s="43">
        <f t="shared" si="491"/>
        <v>3873173</v>
      </c>
      <c r="AS100" s="43">
        <f t="shared" si="492"/>
        <v>13440</v>
      </c>
      <c r="AT100" s="43">
        <f t="shared" si="493"/>
        <v>1313675</v>
      </c>
      <c r="AU100" s="43">
        <f t="shared" si="494"/>
        <v>77463</v>
      </c>
      <c r="AV100" s="43">
        <f t="shared" si="495"/>
        <v>40250</v>
      </c>
      <c r="AW100" s="32">
        <f t="shared" si="496"/>
        <v>9.2999999999999989</v>
      </c>
      <c r="AX100" s="32">
        <f t="shared" si="497"/>
        <v>6.28</v>
      </c>
      <c r="AY100" s="32">
        <f t="shared" si="498"/>
        <v>3.0199999999999991</v>
      </c>
    </row>
    <row r="101" spans="1:51" outlineLevel="1" x14ac:dyDescent="0.25">
      <c r="A101" s="23"/>
      <c r="B101" s="24"/>
      <c r="C101" s="24" t="s">
        <v>184</v>
      </c>
      <c r="D101" s="23"/>
      <c r="E101" s="23"/>
      <c r="F101" s="24"/>
      <c r="G101" s="26">
        <f t="shared" ref="G101:AY101" si="499">SUBTOTAL(9,G97:G100)</f>
        <v>39995997</v>
      </c>
      <c r="H101" s="26">
        <f t="shared" si="499"/>
        <v>29223652</v>
      </c>
      <c r="I101" s="26">
        <f t="shared" si="499"/>
        <v>0</v>
      </c>
      <c r="J101" s="26">
        <f t="shared" si="499"/>
        <v>9877594</v>
      </c>
      <c r="K101" s="26">
        <f t="shared" si="499"/>
        <v>584473</v>
      </c>
      <c r="L101" s="26">
        <f t="shared" si="499"/>
        <v>310278</v>
      </c>
      <c r="M101" s="24">
        <f t="shared" si="499"/>
        <v>56.883899999999997</v>
      </c>
      <c r="N101" s="24">
        <f t="shared" si="499"/>
        <v>41.480000000000004</v>
      </c>
      <c r="O101" s="24">
        <f t="shared" si="499"/>
        <v>15.4039</v>
      </c>
      <c r="P101" s="26">
        <f t="shared" si="499"/>
        <v>-168480</v>
      </c>
      <c r="Q101" s="26">
        <f t="shared" si="499"/>
        <v>0</v>
      </c>
      <c r="R101" s="26">
        <f t="shared" si="499"/>
        <v>21208</v>
      </c>
      <c r="S101" s="26">
        <f t="shared" si="499"/>
        <v>0</v>
      </c>
      <c r="T101" s="26">
        <f t="shared" si="499"/>
        <v>0</v>
      </c>
      <c r="U101" s="26">
        <f t="shared" si="499"/>
        <v>-147272</v>
      </c>
      <c r="V101" s="26">
        <f t="shared" si="499"/>
        <v>193600</v>
      </c>
      <c r="W101" s="26">
        <f t="shared" si="499"/>
        <v>168480</v>
      </c>
      <c r="X101" s="26">
        <f t="shared" si="499"/>
        <v>0</v>
      </c>
      <c r="Y101" s="26">
        <f t="shared" si="499"/>
        <v>0</v>
      </c>
      <c r="Z101" s="26">
        <f t="shared" si="499"/>
        <v>362080</v>
      </c>
      <c r="AA101" s="26">
        <f t="shared" si="499"/>
        <v>214808</v>
      </c>
      <c r="AB101" s="26">
        <f t="shared" si="499"/>
        <v>72605</v>
      </c>
      <c r="AC101" s="26">
        <f t="shared" si="499"/>
        <v>-2946</v>
      </c>
      <c r="AD101" s="26">
        <f t="shared" si="499"/>
        <v>0</v>
      </c>
      <c r="AE101" s="26">
        <f t="shared" si="499"/>
        <v>0</v>
      </c>
      <c r="AF101" s="26">
        <f t="shared" si="499"/>
        <v>0</v>
      </c>
      <c r="AG101" s="26">
        <f t="shared" si="499"/>
        <v>0</v>
      </c>
      <c r="AH101" s="24">
        <f t="shared" si="499"/>
        <v>-0.2</v>
      </c>
      <c r="AI101" s="24">
        <f t="shared" si="499"/>
        <v>-0.45</v>
      </c>
      <c r="AJ101" s="24">
        <f t="shared" si="499"/>
        <v>0</v>
      </c>
      <c r="AK101" s="24">
        <f t="shared" si="499"/>
        <v>0.04</v>
      </c>
      <c r="AL101" s="24">
        <f t="shared" si="499"/>
        <v>0</v>
      </c>
      <c r="AM101" s="24">
        <f t="shared" si="499"/>
        <v>0</v>
      </c>
      <c r="AN101" s="24">
        <f t="shared" si="499"/>
        <v>-0.16</v>
      </c>
      <c r="AO101" s="24">
        <f t="shared" si="499"/>
        <v>-0.45</v>
      </c>
      <c r="AP101" s="24">
        <f t="shared" si="499"/>
        <v>-0.6100000000000001</v>
      </c>
      <c r="AQ101" s="26">
        <f t="shared" si="499"/>
        <v>40280464</v>
      </c>
      <c r="AR101" s="26">
        <f t="shared" si="499"/>
        <v>29076380</v>
      </c>
      <c r="AS101" s="26">
        <f t="shared" si="499"/>
        <v>362080</v>
      </c>
      <c r="AT101" s="26">
        <f t="shared" si="499"/>
        <v>9950199</v>
      </c>
      <c r="AU101" s="26">
        <f t="shared" si="499"/>
        <v>581527</v>
      </c>
      <c r="AV101" s="26">
        <f t="shared" si="499"/>
        <v>310278</v>
      </c>
      <c r="AW101" s="51">
        <f t="shared" si="499"/>
        <v>56.273899999999998</v>
      </c>
      <c r="AX101" s="51">
        <f t="shared" si="499"/>
        <v>41.32</v>
      </c>
      <c r="AY101" s="51">
        <f t="shared" si="499"/>
        <v>14.953899999999999</v>
      </c>
    </row>
    <row r="102" spans="1:51" outlineLevel="2" x14ac:dyDescent="0.25">
      <c r="A102" s="2">
        <v>1432</v>
      </c>
      <c r="B102" s="18">
        <v>600170594</v>
      </c>
      <c r="C102" s="18" t="s">
        <v>126</v>
      </c>
      <c r="D102" s="2">
        <v>3111</v>
      </c>
      <c r="E102" s="2" t="s">
        <v>66</v>
      </c>
      <c r="F102" s="18" t="s">
        <v>61</v>
      </c>
      <c r="G102" s="43">
        <v>1541740</v>
      </c>
      <c r="H102" s="43">
        <v>1129006</v>
      </c>
      <c r="I102" s="43"/>
      <c r="J102" s="43">
        <v>381604</v>
      </c>
      <c r="K102" s="43">
        <v>22580</v>
      </c>
      <c r="L102" s="43">
        <v>8550</v>
      </c>
      <c r="M102" s="18">
        <v>2.6160999999999999</v>
      </c>
      <c r="N102" s="18">
        <v>2.1551999999999998</v>
      </c>
      <c r="O102" s="18">
        <v>0.46089999999999998</v>
      </c>
      <c r="P102" s="43">
        <f t="shared" ref="P102:P105" si="500">W102*-1</f>
        <v>0</v>
      </c>
      <c r="Q102" s="43"/>
      <c r="R102" s="43"/>
      <c r="S102" s="43"/>
      <c r="T102" s="43"/>
      <c r="U102" s="43">
        <f t="shared" ref="U102:U105" si="501">P102+Q102+R102+S102+T102</f>
        <v>0</v>
      </c>
      <c r="V102" s="43">
        <f>ROUND(OON!J102*80%,0)</f>
        <v>0</v>
      </c>
      <c r="W102" s="43">
        <f>ROUND((OON!K102+OON!L102+OON!M102+OON!P102+OON!Q102)*80%,0)</f>
        <v>0</v>
      </c>
      <c r="X102" s="43">
        <f>ROUND((OON!N102+OON!R102),0)</f>
        <v>0</v>
      </c>
      <c r="Y102" s="43"/>
      <c r="Z102" s="43">
        <f t="shared" ref="Z102:Z105" si="502">V102+W102+X102+Y102</f>
        <v>0</v>
      </c>
      <c r="AA102" s="43">
        <f t="shared" ref="AA102:AA105" si="503">U102+Z102</f>
        <v>0</v>
      </c>
      <c r="AB102" s="43">
        <f t="shared" ref="AB102:AB105" si="504">ROUND((U102+V102+W102)*33.8%,0)</f>
        <v>0</v>
      </c>
      <c r="AC102" s="43">
        <f t="shared" ref="AC102:AC105" si="505">ROUND(U102*2%,0)</f>
        <v>0</v>
      </c>
      <c r="AD102" s="43"/>
      <c r="AE102" s="43"/>
      <c r="AF102" s="43"/>
      <c r="AG102" s="43">
        <f t="shared" ref="AG102:AG105" si="506">AD102+AE102+AF102</f>
        <v>0</v>
      </c>
      <c r="AH102" s="32">
        <f>OON!W102</f>
        <v>0</v>
      </c>
      <c r="AI102" s="32">
        <f>OON!X102</f>
        <v>0</v>
      </c>
      <c r="AJ102" s="18"/>
      <c r="AK102" s="18"/>
      <c r="AL102" s="18"/>
      <c r="AM102" s="18"/>
      <c r="AN102" s="32">
        <f t="shared" ref="AN102:AN105" si="507">AH102+AJ102+AK102+AL102</f>
        <v>0</v>
      </c>
      <c r="AO102" s="32">
        <f t="shared" ref="AO102:AO105" si="508">AI102+AM102</f>
        <v>0</v>
      </c>
      <c r="AP102" s="32">
        <f t="shared" ref="AP102:AP105" si="509">AN102+AO102</f>
        <v>0</v>
      </c>
      <c r="AQ102" s="43">
        <f t="shared" ref="AQ102:AQ105" si="510">AR102+AS102+AT102+AU102+AV102</f>
        <v>1541740</v>
      </c>
      <c r="AR102" s="43">
        <f t="shared" ref="AR102:AR105" si="511">H102+U102</f>
        <v>1129006</v>
      </c>
      <c r="AS102" s="43">
        <f t="shared" ref="AS102:AS105" si="512">I102+Z102</f>
        <v>0</v>
      </c>
      <c r="AT102" s="43">
        <f t="shared" ref="AT102:AT105" si="513">J102+AB102</f>
        <v>381604</v>
      </c>
      <c r="AU102" s="43">
        <f t="shared" ref="AU102:AU105" si="514">K102+AC102</f>
        <v>22580</v>
      </c>
      <c r="AV102" s="43">
        <f t="shared" ref="AV102:AV105" si="515">L102+AG102</f>
        <v>8550</v>
      </c>
      <c r="AW102" s="32">
        <f t="shared" ref="AW102:AW105" si="516">AX102+AY102</f>
        <v>2.6160999999999999</v>
      </c>
      <c r="AX102" s="32">
        <f t="shared" ref="AX102:AX105" si="517">N102+AN102</f>
        <v>2.1551999999999998</v>
      </c>
      <c r="AY102" s="32">
        <f t="shared" ref="AY102:AY105" si="518">O102+AO102</f>
        <v>0.46089999999999998</v>
      </c>
    </row>
    <row r="103" spans="1:51" outlineLevel="2" x14ac:dyDescent="0.25">
      <c r="A103" s="2">
        <v>1432</v>
      </c>
      <c r="B103" s="18">
        <v>600170594</v>
      </c>
      <c r="C103" s="18" t="s">
        <v>126</v>
      </c>
      <c r="D103" s="2">
        <v>3123</v>
      </c>
      <c r="E103" s="2" t="s">
        <v>60</v>
      </c>
      <c r="F103" s="18" t="s">
        <v>61</v>
      </c>
      <c r="G103" s="43">
        <v>56148142</v>
      </c>
      <c r="H103" s="43">
        <v>39114734</v>
      </c>
      <c r="I103" s="43"/>
      <c r="J103" s="43">
        <v>13220780</v>
      </c>
      <c r="K103" s="43">
        <v>782295</v>
      </c>
      <c r="L103" s="43">
        <v>3030333</v>
      </c>
      <c r="M103" s="18">
        <v>77.239199999999997</v>
      </c>
      <c r="N103" s="18">
        <v>55.927700000000002</v>
      </c>
      <c r="O103" s="18">
        <v>21.311499999999999</v>
      </c>
      <c r="P103" s="43">
        <f t="shared" si="500"/>
        <v>-128000</v>
      </c>
      <c r="Q103" s="43"/>
      <c r="R103" s="43"/>
      <c r="S103" s="43"/>
      <c r="T103" s="43"/>
      <c r="U103" s="43">
        <f t="shared" si="501"/>
        <v>-128000</v>
      </c>
      <c r="V103" s="43">
        <f>ROUND(OON!J103*80%,0)</f>
        <v>0</v>
      </c>
      <c r="W103" s="43">
        <f>ROUND((OON!K103+OON!L103+OON!M103+OON!P103+OON!Q103)*80%,0)</f>
        <v>128000</v>
      </c>
      <c r="X103" s="43">
        <f>ROUND((OON!N103+OON!R103),0)</f>
        <v>0</v>
      </c>
      <c r="Y103" s="43"/>
      <c r="Z103" s="43">
        <f t="shared" si="502"/>
        <v>128000</v>
      </c>
      <c r="AA103" s="43">
        <f t="shared" si="503"/>
        <v>0</v>
      </c>
      <c r="AB103" s="43">
        <f t="shared" si="504"/>
        <v>0</v>
      </c>
      <c r="AC103" s="43">
        <f t="shared" si="505"/>
        <v>-2560</v>
      </c>
      <c r="AD103" s="43"/>
      <c r="AE103" s="43"/>
      <c r="AF103" s="43"/>
      <c r="AG103" s="43">
        <f t="shared" si="506"/>
        <v>0</v>
      </c>
      <c r="AH103" s="32">
        <f>OON!W103</f>
        <v>0</v>
      </c>
      <c r="AI103" s="32">
        <f>OON!X103</f>
        <v>-0.68</v>
      </c>
      <c r="AJ103" s="18"/>
      <c r="AK103" s="18"/>
      <c r="AL103" s="18"/>
      <c r="AM103" s="18"/>
      <c r="AN103" s="32">
        <f t="shared" si="507"/>
        <v>0</v>
      </c>
      <c r="AO103" s="32">
        <f t="shared" si="508"/>
        <v>-0.68</v>
      </c>
      <c r="AP103" s="32">
        <f t="shared" si="509"/>
        <v>-0.68</v>
      </c>
      <c r="AQ103" s="43">
        <f t="shared" si="510"/>
        <v>56145582</v>
      </c>
      <c r="AR103" s="43">
        <f t="shared" si="511"/>
        <v>38986734</v>
      </c>
      <c r="AS103" s="43">
        <f t="shared" si="512"/>
        <v>128000</v>
      </c>
      <c r="AT103" s="43">
        <f t="shared" si="513"/>
        <v>13220780</v>
      </c>
      <c r="AU103" s="43">
        <f t="shared" si="514"/>
        <v>779735</v>
      </c>
      <c r="AV103" s="43">
        <f t="shared" si="515"/>
        <v>3030333</v>
      </c>
      <c r="AW103" s="32">
        <f t="shared" si="516"/>
        <v>76.559200000000004</v>
      </c>
      <c r="AX103" s="32">
        <f t="shared" si="517"/>
        <v>55.927700000000002</v>
      </c>
      <c r="AY103" s="32">
        <f t="shared" si="518"/>
        <v>20.631499999999999</v>
      </c>
    </row>
    <row r="104" spans="1:51" outlineLevel="2" x14ac:dyDescent="0.25">
      <c r="A104" s="2">
        <v>1432</v>
      </c>
      <c r="B104" s="18">
        <v>600170594</v>
      </c>
      <c r="C104" s="18" t="s">
        <v>126</v>
      </c>
      <c r="D104" s="2">
        <v>3123</v>
      </c>
      <c r="E104" s="2" t="s">
        <v>62</v>
      </c>
      <c r="F104" s="18" t="s">
        <v>218</v>
      </c>
      <c r="G104" s="43"/>
      <c r="H104" s="43"/>
      <c r="I104" s="43"/>
      <c r="J104" s="43"/>
      <c r="K104" s="43"/>
      <c r="L104" s="43"/>
      <c r="M104" s="18"/>
      <c r="N104" s="18"/>
      <c r="O104" s="18"/>
      <c r="P104" s="43">
        <f t="shared" si="500"/>
        <v>0</v>
      </c>
      <c r="Q104" s="43"/>
      <c r="R104" s="43"/>
      <c r="S104" s="43"/>
      <c r="T104" s="43"/>
      <c r="U104" s="43">
        <f t="shared" si="501"/>
        <v>0</v>
      </c>
      <c r="V104" s="43">
        <f>ROUND(OON!J104*80%,0)</f>
        <v>0</v>
      </c>
      <c r="W104" s="43">
        <f>ROUND((OON!K104+OON!L104+OON!M104+OON!P104+OON!Q104)*80%,0)</f>
        <v>0</v>
      </c>
      <c r="X104" s="43">
        <f>ROUND((OON!N104+OON!R104),0)</f>
        <v>0</v>
      </c>
      <c r="Y104" s="43"/>
      <c r="Z104" s="43">
        <f t="shared" si="502"/>
        <v>0</v>
      </c>
      <c r="AA104" s="43">
        <f t="shared" si="503"/>
        <v>0</v>
      </c>
      <c r="AB104" s="43">
        <f t="shared" si="504"/>
        <v>0</v>
      </c>
      <c r="AC104" s="43">
        <f t="shared" si="505"/>
        <v>0</v>
      </c>
      <c r="AD104" s="43"/>
      <c r="AE104" s="43"/>
      <c r="AF104" s="43"/>
      <c r="AG104" s="43">
        <f t="shared" si="506"/>
        <v>0</v>
      </c>
      <c r="AH104" s="32">
        <f>OON!W104</f>
        <v>0</v>
      </c>
      <c r="AI104" s="32">
        <f>OON!X104</f>
        <v>0</v>
      </c>
      <c r="AJ104" s="18"/>
      <c r="AK104" s="18"/>
      <c r="AL104" s="18"/>
      <c r="AM104" s="18"/>
      <c r="AN104" s="32">
        <f t="shared" si="507"/>
        <v>0</v>
      </c>
      <c r="AO104" s="32">
        <f t="shared" si="508"/>
        <v>0</v>
      </c>
      <c r="AP104" s="32">
        <f t="shared" si="509"/>
        <v>0</v>
      </c>
      <c r="AQ104" s="43">
        <f t="shared" si="510"/>
        <v>0</v>
      </c>
      <c r="AR104" s="43">
        <f t="shared" si="511"/>
        <v>0</v>
      </c>
      <c r="AS104" s="43">
        <f t="shared" si="512"/>
        <v>0</v>
      </c>
      <c r="AT104" s="43">
        <f t="shared" si="513"/>
        <v>0</v>
      </c>
      <c r="AU104" s="43">
        <f t="shared" si="514"/>
        <v>0</v>
      </c>
      <c r="AV104" s="43">
        <f t="shared" si="515"/>
        <v>0</v>
      </c>
      <c r="AW104" s="32">
        <f t="shared" si="516"/>
        <v>0</v>
      </c>
      <c r="AX104" s="32">
        <f t="shared" si="517"/>
        <v>0</v>
      </c>
      <c r="AY104" s="32">
        <f t="shared" si="518"/>
        <v>0</v>
      </c>
    </row>
    <row r="105" spans="1:51" outlineLevel="2" x14ac:dyDescent="0.25">
      <c r="A105" s="2">
        <v>1432</v>
      </c>
      <c r="B105" s="18">
        <v>600170594</v>
      </c>
      <c r="C105" s="18" t="s">
        <v>126</v>
      </c>
      <c r="D105" s="2">
        <v>3141</v>
      </c>
      <c r="E105" s="2" t="s">
        <v>63</v>
      </c>
      <c r="F105" s="18" t="s">
        <v>218</v>
      </c>
      <c r="G105" s="43">
        <v>125115</v>
      </c>
      <c r="H105" s="43">
        <v>91600</v>
      </c>
      <c r="I105" s="43"/>
      <c r="J105" s="43">
        <v>30961</v>
      </c>
      <c r="K105" s="43">
        <v>1832</v>
      </c>
      <c r="L105" s="43">
        <v>722</v>
      </c>
      <c r="M105" s="18">
        <v>0.31</v>
      </c>
      <c r="N105" s="18"/>
      <c r="O105" s="18">
        <v>0.31</v>
      </c>
      <c r="P105" s="43">
        <f t="shared" si="500"/>
        <v>0</v>
      </c>
      <c r="Q105" s="43"/>
      <c r="R105" s="43"/>
      <c r="S105" s="43"/>
      <c r="T105" s="43"/>
      <c r="U105" s="43">
        <f t="shared" si="501"/>
        <v>0</v>
      </c>
      <c r="V105" s="43">
        <f>ROUND(OON!J105*80%,0)</f>
        <v>0</v>
      </c>
      <c r="W105" s="43">
        <f>ROUND((OON!K105+OON!L105+OON!M105+OON!P105+OON!Q105)*80%,0)</f>
        <v>0</v>
      </c>
      <c r="X105" s="43">
        <f>ROUND((OON!N105+OON!R105),0)</f>
        <v>0</v>
      </c>
      <c r="Y105" s="43"/>
      <c r="Z105" s="43">
        <f t="shared" si="502"/>
        <v>0</v>
      </c>
      <c r="AA105" s="43">
        <f t="shared" si="503"/>
        <v>0</v>
      </c>
      <c r="AB105" s="43">
        <f t="shared" si="504"/>
        <v>0</v>
      </c>
      <c r="AC105" s="43">
        <f t="shared" si="505"/>
        <v>0</v>
      </c>
      <c r="AD105" s="43"/>
      <c r="AE105" s="43"/>
      <c r="AF105" s="43"/>
      <c r="AG105" s="43">
        <f t="shared" si="506"/>
        <v>0</v>
      </c>
      <c r="AH105" s="32">
        <f>OON!W105</f>
        <v>0</v>
      </c>
      <c r="AI105" s="32">
        <f>OON!X105</f>
        <v>0</v>
      </c>
      <c r="AJ105" s="18"/>
      <c r="AK105" s="18"/>
      <c r="AL105" s="18"/>
      <c r="AM105" s="18"/>
      <c r="AN105" s="32">
        <f t="shared" si="507"/>
        <v>0</v>
      </c>
      <c r="AO105" s="32">
        <f t="shared" si="508"/>
        <v>0</v>
      </c>
      <c r="AP105" s="32">
        <f t="shared" si="509"/>
        <v>0</v>
      </c>
      <c r="AQ105" s="43">
        <f t="shared" si="510"/>
        <v>125115</v>
      </c>
      <c r="AR105" s="43">
        <f t="shared" si="511"/>
        <v>91600</v>
      </c>
      <c r="AS105" s="43">
        <f t="shared" si="512"/>
        <v>0</v>
      </c>
      <c r="AT105" s="43">
        <f t="shared" si="513"/>
        <v>30961</v>
      </c>
      <c r="AU105" s="43">
        <f t="shared" si="514"/>
        <v>1832</v>
      </c>
      <c r="AV105" s="43">
        <f t="shared" si="515"/>
        <v>722</v>
      </c>
      <c r="AW105" s="32">
        <f t="shared" si="516"/>
        <v>0.31</v>
      </c>
      <c r="AX105" s="32">
        <f t="shared" si="517"/>
        <v>0</v>
      </c>
      <c r="AY105" s="32">
        <f t="shared" si="518"/>
        <v>0.31</v>
      </c>
    </row>
    <row r="106" spans="1:51" outlineLevel="1" x14ac:dyDescent="0.25">
      <c r="A106" s="23"/>
      <c r="B106" s="24"/>
      <c r="C106" s="24" t="s">
        <v>185</v>
      </c>
      <c r="D106" s="23"/>
      <c r="E106" s="23"/>
      <c r="F106" s="24"/>
      <c r="G106" s="26">
        <f t="shared" ref="G106:AY106" si="519">SUBTOTAL(9,G102:G105)</f>
        <v>57814997</v>
      </c>
      <c r="H106" s="26">
        <f t="shared" si="519"/>
        <v>40335340</v>
      </c>
      <c r="I106" s="26">
        <f t="shared" si="519"/>
        <v>0</v>
      </c>
      <c r="J106" s="26">
        <f t="shared" si="519"/>
        <v>13633345</v>
      </c>
      <c r="K106" s="26">
        <f t="shared" si="519"/>
        <v>806707</v>
      </c>
      <c r="L106" s="26">
        <f t="shared" si="519"/>
        <v>3039605</v>
      </c>
      <c r="M106" s="24">
        <f t="shared" si="519"/>
        <v>80.165300000000002</v>
      </c>
      <c r="N106" s="24">
        <f t="shared" si="519"/>
        <v>58.082900000000002</v>
      </c>
      <c r="O106" s="24">
        <f t="shared" si="519"/>
        <v>22.082399999999996</v>
      </c>
      <c r="P106" s="26">
        <f t="shared" si="519"/>
        <v>-128000</v>
      </c>
      <c r="Q106" s="26">
        <f t="shared" si="519"/>
        <v>0</v>
      </c>
      <c r="R106" s="26">
        <f t="shared" si="519"/>
        <v>0</v>
      </c>
      <c r="S106" s="26">
        <f t="shared" si="519"/>
        <v>0</v>
      </c>
      <c r="T106" s="26">
        <f t="shared" si="519"/>
        <v>0</v>
      </c>
      <c r="U106" s="26">
        <f t="shared" si="519"/>
        <v>-128000</v>
      </c>
      <c r="V106" s="26">
        <f t="shared" si="519"/>
        <v>0</v>
      </c>
      <c r="W106" s="26">
        <f t="shared" si="519"/>
        <v>128000</v>
      </c>
      <c r="X106" s="26">
        <f t="shared" si="519"/>
        <v>0</v>
      </c>
      <c r="Y106" s="26">
        <f t="shared" si="519"/>
        <v>0</v>
      </c>
      <c r="Z106" s="26">
        <f t="shared" si="519"/>
        <v>128000</v>
      </c>
      <c r="AA106" s="26">
        <f t="shared" si="519"/>
        <v>0</v>
      </c>
      <c r="AB106" s="26">
        <f t="shared" si="519"/>
        <v>0</v>
      </c>
      <c r="AC106" s="26">
        <f t="shared" si="519"/>
        <v>-2560</v>
      </c>
      <c r="AD106" s="26">
        <f t="shared" si="519"/>
        <v>0</v>
      </c>
      <c r="AE106" s="26">
        <f t="shared" si="519"/>
        <v>0</v>
      </c>
      <c r="AF106" s="26">
        <f t="shared" si="519"/>
        <v>0</v>
      </c>
      <c r="AG106" s="26">
        <f t="shared" si="519"/>
        <v>0</v>
      </c>
      <c r="AH106" s="24">
        <f t="shared" si="519"/>
        <v>0</v>
      </c>
      <c r="AI106" s="24">
        <f t="shared" si="519"/>
        <v>-0.68</v>
      </c>
      <c r="AJ106" s="24">
        <f t="shared" si="519"/>
        <v>0</v>
      </c>
      <c r="AK106" s="24">
        <f t="shared" si="519"/>
        <v>0</v>
      </c>
      <c r="AL106" s="24">
        <f t="shared" si="519"/>
        <v>0</v>
      </c>
      <c r="AM106" s="24">
        <f t="shared" si="519"/>
        <v>0</v>
      </c>
      <c r="AN106" s="24">
        <f t="shared" si="519"/>
        <v>0</v>
      </c>
      <c r="AO106" s="24">
        <f t="shared" si="519"/>
        <v>-0.68</v>
      </c>
      <c r="AP106" s="24">
        <f t="shared" si="519"/>
        <v>-0.68</v>
      </c>
      <c r="AQ106" s="26">
        <f t="shared" si="519"/>
        <v>57812437</v>
      </c>
      <c r="AR106" s="26">
        <f t="shared" si="519"/>
        <v>40207340</v>
      </c>
      <c r="AS106" s="26">
        <f t="shared" si="519"/>
        <v>128000</v>
      </c>
      <c r="AT106" s="26">
        <f t="shared" si="519"/>
        <v>13633345</v>
      </c>
      <c r="AU106" s="26">
        <f t="shared" si="519"/>
        <v>804147</v>
      </c>
      <c r="AV106" s="26">
        <f t="shared" si="519"/>
        <v>3039605</v>
      </c>
      <c r="AW106" s="51">
        <f t="shared" si="519"/>
        <v>79.485300000000009</v>
      </c>
      <c r="AX106" s="51">
        <f t="shared" si="519"/>
        <v>58.082900000000002</v>
      </c>
      <c r="AY106" s="51">
        <f t="shared" si="519"/>
        <v>21.402399999999997</v>
      </c>
    </row>
    <row r="107" spans="1:51" outlineLevel="2" x14ac:dyDescent="0.25">
      <c r="A107" s="2">
        <v>1433</v>
      </c>
      <c r="B107" s="18">
        <v>600170608</v>
      </c>
      <c r="C107" s="18" t="s">
        <v>127</v>
      </c>
      <c r="D107" s="2">
        <v>3123</v>
      </c>
      <c r="E107" s="2" t="s">
        <v>60</v>
      </c>
      <c r="F107" s="18" t="s">
        <v>61</v>
      </c>
      <c r="G107" s="43">
        <v>71275646</v>
      </c>
      <c r="H107" s="43">
        <v>50901829</v>
      </c>
      <c r="I107" s="43"/>
      <c r="J107" s="43">
        <v>17204818</v>
      </c>
      <c r="K107" s="43">
        <v>1018037</v>
      </c>
      <c r="L107" s="43">
        <v>2150962</v>
      </c>
      <c r="M107" s="18">
        <v>96.361500000000007</v>
      </c>
      <c r="N107" s="18">
        <v>75.8095</v>
      </c>
      <c r="O107" s="18">
        <v>20.552</v>
      </c>
      <c r="P107" s="43">
        <f t="shared" ref="P107:P113" si="520">W107*-1</f>
        <v>-374200</v>
      </c>
      <c r="Q107" s="43"/>
      <c r="R107" s="43"/>
      <c r="S107" s="43"/>
      <c r="T107" s="43"/>
      <c r="U107" s="43">
        <f t="shared" ref="U107:U113" si="521">P107+Q107+R107+S107+T107</f>
        <v>-374200</v>
      </c>
      <c r="V107" s="43">
        <f>ROUND(OON!J107*80%,0)</f>
        <v>0</v>
      </c>
      <c r="W107" s="43">
        <f>ROUND((OON!K107+OON!L107+OON!M107+OON!P107+OON!Q107)*80%,0)</f>
        <v>374200</v>
      </c>
      <c r="X107" s="43">
        <f>ROUND((OON!N107+OON!R107),0)</f>
        <v>0</v>
      </c>
      <c r="Y107" s="43"/>
      <c r="Z107" s="43">
        <f t="shared" ref="Z107:Z113" si="522">V107+W107+X107+Y107</f>
        <v>374200</v>
      </c>
      <c r="AA107" s="43">
        <f t="shared" ref="AA107:AA113" si="523">U107+Z107</f>
        <v>0</v>
      </c>
      <c r="AB107" s="43">
        <f t="shared" ref="AB107:AB113" si="524">ROUND((U107+V107+W107)*33.8%,0)</f>
        <v>0</v>
      </c>
      <c r="AC107" s="43">
        <f t="shared" ref="AC107:AC113" si="525">ROUND(U107*2%,0)</f>
        <v>-7484</v>
      </c>
      <c r="AD107" s="43"/>
      <c r="AE107" s="43"/>
      <c r="AF107" s="43"/>
      <c r="AG107" s="43">
        <f t="shared" ref="AG107:AG113" si="526">AD107+AE107+AF107</f>
        <v>0</v>
      </c>
      <c r="AH107" s="32">
        <f>OON!W107</f>
        <v>0</v>
      </c>
      <c r="AI107" s="32">
        <f>OON!X107</f>
        <v>-1.98</v>
      </c>
      <c r="AJ107" s="18"/>
      <c r="AK107" s="18"/>
      <c r="AL107" s="18"/>
      <c r="AM107" s="18"/>
      <c r="AN107" s="32">
        <f t="shared" ref="AN107:AN113" si="527">AH107+AJ107+AK107+AL107</f>
        <v>0</v>
      </c>
      <c r="AO107" s="32">
        <f t="shared" ref="AO107:AO113" si="528">AI107+AM107</f>
        <v>-1.98</v>
      </c>
      <c r="AP107" s="32">
        <f t="shared" ref="AP107:AP113" si="529">AN107+AO107</f>
        <v>-1.98</v>
      </c>
      <c r="AQ107" s="43">
        <f t="shared" ref="AQ107:AQ113" si="530">AR107+AS107+AT107+AU107+AV107</f>
        <v>71268162</v>
      </c>
      <c r="AR107" s="43">
        <f t="shared" ref="AR107:AR113" si="531">H107+U107</f>
        <v>50527629</v>
      </c>
      <c r="AS107" s="43">
        <f t="shared" ref="AS107:AS113" si="532">I107+Z107</f>
        <v>374200</v>
      </c>
      <c r="AT107" s="43">
        <f t="shared" ref="AT107:AT113" si="533">J107+AB107</f>
        <v>17204818</v>
      </c>
      <c r="AU107" s="43">
        <f t="shared" ref="AU107:AU113" si="534">K107+AC107</f>
        <v>1010553</v>
      </c>
      <c r="AV107" s="43">
        <f t="shared" ref="AV107:AV113" si="535">L107+AG107</f>
        <v>2150962</v>
      </c>
      <c r="AW107" s="32">
        <f t="shared" ref="AW107:AW113" si="536">AX107+AY107</f>
        <v>94.381500000000003</v>
      </c>
      <c r="AX107" s="32">
        <f t="shared" ref="AX107:AX113" si="537">N107+AN107</f>
        <v>75.8095</v>
      </c>
      <c r="AY107" s="32">
        <f t="shared" ref="AY107:AY113" si="538">O107+AO107</f>
        <v>18.571999999999999</v>
      </c>
    </row>
    <row r="108" spans="1:51" outlineLevel="2" x14ac:dyDescent="0.25">
      <c r="A108" s="2">
        <v>1433</v>
      </c>
      <c r="B108" s="18">
        <v>600170608</v>
      </c>
      <c r="C108" s="18" t="s">
        <v>127</v>
      </c>
      <c r="D108" s="2">
        <v>3123</v>
      </c>
      <c r="E108" s="2" t="s">
        <v>62</v>
      </c>
      <c r="F108" s="18" t="s">
        <v>218</v>
      </c>
      <c r="G108" s="43"/>
      <c r="H108" s="43"/>
      <c r="I108" s="43"/>
      <c r="J108" s="43"/>
      <c r="K108" s="43"/>
      <c r="L108" s="43"/>
      <c r="M108" s="18"/>
      <c r="N108" s="18"/>
      <c r="O108" s="18"/>
      <c r="P108" s="43">
        <f t="shared" si="520"/>
        <v>0</v>
      </c>
      <c r="Q108" s="43"/>
      <c r="R108" s="43"/>
      <c r="S108" s="43"/>
      <c r="T108" s="43"/>
      <c r="U108" s="43">
        <f t="shared" si="521"/>
        <v>0</v>
      </c>
      <c r="V108" s="43">
        <f>ROUND(OON!J108*80%,0)</f>
        <v>0</v>
      </c>
      <c r="W108" s="43">
        <f>ROUND((OON!K108+OON!L108+OON!M108+OON!P108+OON!Q108)*80%,0)</f>
        <v>0</v>
      </c>
      <c r="X108" s="43">
        <f>ROUND((OON!N108+OON!R108),0)</f>
        <v>0</v>
      </c>
      <c r="Y108" s="43"/>
      <c r="Z108" s="43">
        <f t="shared" si="522"/>
        <v>0</v>
      </c>
      <c r="AA108" s="43">
        <f t="shared" si="523"/>
        <v>0</v>
      </c>
      <c r="AB108" s="43">
        <f t="shared" si="524"/>
        <v>0</v>
      </c>
      <c r="AC108" s="43">
        <f t="shared" si="525"/>
        <v>0</v>
      </c>
      <c r="AD108" s="43"/>
      <c r="AE108" s="43"/>
      <c r="AF108" s="43"/>
      <c r="AG108" s="43">
        <f t="shared" si="526"/>
        <v>0</v>
      </c>
      <c r="AH108" s="32">
        <f>OON!W108</f>
        <v>0</v>
      </c>
      <c r="AI108" s="32">
        <f>OON!X108</f>
        <v>0</v>
      </c>
      <c r="AJ108" s="18"/>
      <c r="AK108" s="18"/>
      <c r="AL108" s="18"/>
      <c r="AM108" s="18"/>
      <c r="AN108" s="32">
        <f t="shared" si="527"/>
        <v>0</v>
      </c>
      <c r="AO108" s="32">
        <f t="shared" si="528"/>
        <v>0</v>
      </c>
      <c r="AP108" s="32">
        <f t="shared" si="529"/>
        <v>0</v>
      </c>
      <c r="AQ108" s="43">
        <f t="shared" si="530"/>
        <v>0</v>
      </c>
      <c r="AR108" s="43">
        <f t="shared" si="531"/>
        <v>0</v>
      </c>
      <c r="AS108" s="43">
        <f t="shared" si="532"/>
        <v>0</v>
      </c>
      <c r="AT108" s="43">
        <f t="shared" si="533"/>
        <v>0</v>
      </c>
      <c r="AU108" s="43">
        <f t="shared" si="534"/>
        <v>0</v>
      </c>
      <c r="AV108" s="43">
        <f t="shared" si="535"/>
        <v>0</v>
      </c>
      <c r="AW108" s="32">
        <f t="shared" si="536"/>
        <v>0</v>
      </c>
      <c r="AX108" s="32">
        <f t="shared" si="537"/>
        <v>0</v>
      </c>
      <c r="AY108" s="32">
        <f t="shared" si="538"/>
        <v>0</v>
      </c>
    </row>
    <row r="109" spans="1:51" outlineLevel="2" x14ac:dyDescent="0.25">
      <c r="A109" s="2">
        <v>1433</v>
      </c>
      <c r="B109" s="18">
        <v>600170608</v>
      </c>
      <c r="C109" s="18" t="s">
        <v>127</v>
      </c>
      <c r="D109" s="2">
        <v>3141</v>
      </c>
      <c r="E109" s="2" t="s">
        <v>63</v>
      </c>
      <c r="F109" s="18" t="s">
        <v>218</v>
      </c>
      <c r="G109" s="43">
        <v>3425556</v>
      </c>
      <c r="H109" s="43">
        <v>2501359</v>
      </c>
      <c r="I109" s="43"/>
      <c r="J109" s="43">
        <v>845460</v>
      </c>
      <c r="K109" s="43">
        <v>50027</v>
      </c>
      <c r="L109" s="43">
        <v>28710</v>
      </c>
      <c r="M109" s="18">
        <v>8.51</v>
      </c>
      <c r="N109" s="18"/>
      <c r="O109" s="18">
        <v>8.51</v>
      </c>
      <c r="P109" s="43">
        <f t="shared" si="520"/>
        <v>-96920</v>
      </c>
      <c r="Q109" s="43"/>
      <c r="R109" s="43"/>
      <c r="S109" s="43"/>
      <c r="T109" s="43"/>
      <c r="U109" s="43">
        <f t="shared" si="521"/>
        <v>-96920</v>
      </c>
      <c r="V109" s="43">
        <f>ROUND(OON!J109*80%,0)</f>
        <v>0</v>
      </c>
      <c r="W109" s="43">
        <f>ROUND((OON!K109+OON!L109+OON!M109+OON!P109+OON!Q109)*80%,0)</f>
        <v>96920</v>
      </c>
      <c r="X109" s="43">
        <f>ROUND((OON!N109+OON!R109),0)</f>
        <v>0</v>
      </c>
      <c r="Y109" s="43"/>
      <c r="Z109" s="43">
        <f t="shared" si="522"/>
        <v>96920</v>
      </c>
      <c r="AA109" s="43">
        <f t="shared" si="523"/>
        <v>0</v>
      </c>
      <c r="AB109" s="43">
        <f t="shared" si="524"/>
        <v>0</v>
      </c>
      <c r="AC109" s="43">
        <f t="shared" si="525"/>
        <v>-1938</v>
      </c>
      <c r="AD109" s="43"/>
      <c r="AE109" s="43"/>
      <c r="AF109" s="43"/>
      <c r="AG109" s="43">
        <f t="shared" si="526"/>
        <v>0</v>
      </c>
      <c r="AH109" s="32">
        <f>OON!W109</f>
        <v>0</v>
      </c>
      <c r="AI109" s="32">
        <f>OON!X109</f>
        <v>-0.39</v>
      </c>
      <c r="AJ109" s="18"/>
      <c r="AK109" s="18"/>
      <c r="AL109" s="18"/>
      <c r="AM109" s="18"/>
      <c r="AN109" s="32">
        <f t="shared" si="527"/>
        <v>0</v>
      </c>
      <c r="AO109" s="32">
        <f t="shared" si="528"/>
        <v>-0.39</v>
      </c>
      <c r="AP109" s="32">
        <f t="shared" si="529"/>
        <v>-0.39</v>
      </c>
      <c r="AQ109" s="43">
        <f t="shared" si="530"/>
        <v>3423618</v>
      </c>
      <c r="AR109" s="43">
        <f t="shared" si="531"/>
        <v>2404439</v>
      </c>
      <c r="AS109" s="43">
        <f t="shared" si="532"/>
        <v>96920</v>
      </c>
      <c r="AT109" s="43">
        <f t="shared" si="533"/>
        <v>845460</v>
      </c>
      <c r="AU109" s="43">
        <f t="shared" si="534"/>
        <v>48089</v>
      </c>
      <c r="AV109" s="43">
        <f t="shared" si="535"/>
        <v>28710</v>
      </c>
      <c r="AW109" s="32">
        <f t="shared" si="536"/>
        <v>8.1199999999999992</v>
      </c>
      <c r="AX109" s="32">
        <f t="shared" si="537"/>
        <v>0</v>
      </c>
      <c r="AY109" s="32">
        <f t="shared" si="538"/>
        <v>8.1199999999999992</v>
      </c>
    </row>
    <row r="110" spans="1:51" outlineLevel="2" x14ac:dyDescent="0.25">
      <c r="A110" s="2">
        <v>1433</v>
      </c>
      <c r="B110" s="18">
        <v>600170608</v>
      </c>
      <c r="C110" s="18" t="s">
        <v>127</v>
      </c>
      <c r="D110" s="2">
        <v>3141</v>
      </c>
      <c r="E110" s="2" t="s">
        <v>63</v>
      </c>
      <c r="F110" s="18" t="s">
        <v>218</v>
      </c>
      <c r="G110" s="43">
        <v>1464129</v>
      </c>
      <c r="H110" s="43">
        <v>1069139</v>
      </c>
      <c r="I110" s="43"/>
      <c r="J110" s="43">
        <v>361369</v>
      </c>
      <c r="K110" s="43">
        <v>21383</v>
      </c>
      <c r="L110" s="43">
        <v>12238</v>
      </c>
      <c r="M110" s="18">
        <v>3.64</v>
      </c>
      <c r="N110" s="18"/>
      <c r="O110" s="18">
        <v>3.64</v>
      </c>
      <c r="P110" s="43">
        <f t="shared" si="520"/>
        <v>0</v>
      </c>
      <c r="Q110" s="43"/>
      <c r="R110" s="43"/>
      <c r="S110" s="43"/>
      <c r="T110" s="43"/>
      <c r="U110" s="43">
        <f t="shared" si="521"/>
        <v>0</v>
      </c>
      <c r="V110" s="43">
        <f>ROUND(OON!J110*80%,0)</f>
        <v>0</v>
      </c>
      <c r="W110" s="43">
        <f>ROUND((OON!K110+OON!L110+OON!M110+OON!P110+OON!Q110)*80%,0)</f>
        <v>0</v>
      </c>
      <c r="X110" s="43">
        <f>ROUND((OON!N110+OON!R110),0)</f>
        <v>0</v>
      </c>
      <c r="Y110" s="43"/>
      <c r="Z110" s="43">
        <f t="shared" si="522"/>
        <v>0</v>
      </c>
      <c r="AA110" s="43">
        <f t="shared" si="523"/>
        <v>0</v>
      </c>
      <c r="AB110" s="43">
        <f t="shared" si="524"/>
        <v>0</v>
      </c>
      <c r="AC110" s="43">
        <f t="shared" si="525"/>
        <v>0</v>
      </c>
      <c r="AD110" s="43"/>
      <c r="AE110" s="43"/>
      <c r="AF110" s="43"/>
      <c r="AG110" s="43">
        <f t="shared" si="526"/>
        <v>0</v>
      </c>
      <c r="AH110" s="32">
        <f>OON!W110</f>
        <v>0</v>
      </c>
      <c r="AI110" s="32">
        <f>OON!X110</f>
        <v>0</v>
      </c>
      <c r="AJ110" s="18"/>
      <c r="AK110" s="18"/>
      <c r="AL110" s="18"/>
      <c r="AM110" s="18"/>
      <c r="AN110" s="32">
        <f t="shared" si="527"/>
        <v>0</v>
      </c>
      <c r="AO110" s="32">
        <f t="shared" si="528"/>
        <v>0</v>
      </c>
      <c r="AP110" s="32">
        <f t="shared" si="529"/>
        <v>0</v>
      </c>
      <c r="AQ110" s="43">
        <f t="shared" si="530"/>
        <v>1464129</v>
      </c>
      <c r="AR110" s="43">
        <f t="shared" si="531"/>
        <v>1069139</v>
      </c>
      <c r="AS110" s="43">
        <f t="shared" si="532"/>
        <v>0</v>
      </c>
      <c r="AT110" s="43">
        <f t="shared" si="533"/>
        <v>361369</v>
      </c>
      <c r="AU110" s="43">
        <f t="shared" si="534"/>
        <v>21383</v>
      </c>
      <c r="AV110" s="43">
        <f t="shared" si="535"/>
        <v>12238</v>
      </c>
      <c r="AW110" s="32">
        <f t="shared" si="536"/>
        <v>3.64</v>
      </c>
      <c r="AX110" s="32">
        <f t="shared" si="537"/>
        <v>0</v>
      </c>
      <c r="AY110" s="32">
        <f t="shared" si="538"/>
        <v>3.64</v>
      </c>
    </row>
    <row r="111" spans="1:51" outlineLevel="2" x14ac:dyDescent="0.25">
      <c r="A111" s="2">
        <v>1433</v>
      </c>
      <c r="B111" s="18">
        <v>600170608</v>
      </c>
      <c r="C111" s="18" t="s">
        <v>127</v>
      </c>
      <c r="D111" s="2">
        <v>3141</v>
      </c>
      <c r="E111" s="2" t="s">
        <v>63</v>
      </c>
      <c r="F111" s="18" t="s">
        <v>218</v>
      </c>
      <c r="G111" s="43">
        <v>204209</v>
      </c>
      <c r="H111" s="43">
        <v>148892</v>
      </c>
      <c r="I111" s="43"/>
      <c r="J111" s="43">
        <v>50325</v>
      </c>
      <c r="K111" s="43">
        <v>2978</v>
      </c>
      <c r="L111" s="43">
        <v>2014</v>
      </c>
      <c r="M111" s="18">
        <v>0.51</v>
      </c>
      <c r="N111" s="18"/>
      <c r="O111" s="18">
        <v>0.51</v>
      </c>
      <c r="P111" s="43">
        <f t="shared" si="520"/>
        <v>0</v>
      </c>
      <c r="Q111" s="43"/>
      <c r="R111" s="43"/>
      <c r="S111" s="43"/>
      <c r="T111" s="43"/>
      <c r="U111" s="43">
        <f t="shared" si="521"/>
        <v>0</v>
      </c>
      <c r="V111" s="43">
        <f>ROUND(OON!J111*80%,0)</f>
        <v>0</v>
      </c>
      <c r="W111" s="43">
        <f>ROUND((OON!K111+OON!L111+OON!M111+OON!P111+OON!Q111)*80%,0)</f>
        <v>0</v>
      </c>
      <c r="X111" s="43">
        <f>ROUND((OON!N111+OON!R111),0)</f>
        <v>0</v>
      </c>
      <c r="Y111" s="43"/>
      <c r="Z111" s="43">
        <f t="shared" si="522"/>
        <v>0</v>
      </c>
      <c r="AA111" s="43">
        <f t="shared" si="523"/>
        <v>0</v>
      </c>
      <c r="AB111" s="43">
        <f t="shared" si="524"/>
        <v>0</v>
      </c>
      <c r="AC111" s="43">
        <f t="shared" si="525"/>
        <v>0</v>
      </c>
      <c r="AD111" s="43"/>
      <c r="AE111" s="43"/>
      <c r="AF111" s="43"/>
      <c r="AG111" s="43">
        <f t="shared" si="526"/>
        <v>0</v>
      </c>
      <c r="AH111" s="32">
        <f>OON!W111</f>
        <v>0</v>
      </c>
      <c r="AI111" s="32">
        <f>OON!X111</f>
        <v>0</v>
      </c>
      <c r="AJ111" s="18"/>
      <c r="AK111" s="18"/>
      <c r="AL111" s="18"/>
      <c r="AM111" s="18"/>
      <c r="AN111" s="32">
        <f t="shared" si="527"/>
        <v>0</v>
      </c>
      <c r="AO111" s="32">
        <f t="shared" si="528"/>
        <v>0</v>
      </c>
      <c r="AP111" s="32">
        <f t="shared" si="529"/>
        <v>0</v>
      </c>
      <c r="AQ111" s="43">
        <f t="shared" si="530"/>
        <v>204209</v>
      </c>
      <c r="AR111" s="43">
        <f t="shared" si="531"/>
        <v>148892</v>
      </c>
      <c r="AS111" s="43">
        <f t="shared" si="532"/>
        <v>0</v>
      </c>
      <c r="AT111" s="43">
        <f t="shared" si="533"/>
        <v>50325</v>
      </c>
      <c r="AU111" s="43">
        <f t="shared" si="534"/>
        <v>2978</v>
      </c>
      <c r="AV111" s="43">
        <f t="shared" si="535"/>
        <v>2014</v>
      </c>
      <c r="AW111" s="32">
        <f t="shared" si="536"/>
        <v>0.51</v>
      </c>
      <c r="AX111" s="32">
        <f t="shared" si="537"/>
        <v>0</v>
      </c>
      <c r="AY111" s="32">
        <f t="shared" si="538"/>
        <v>0.51</v>
      </c>
    </row>
    <row r="112" spans="1:51" outlineLevel="2" x14ac:dyDescent="0.25">
      <c r="A112" s="2">
        <v>1433</v>
      </c>
      <c r="B112" s="18">
        <v>600170608</v>
      </c>
      <c r="C112" s="18" t="s">
        <v>127</v>
      </c>
      <c r="D112" s="2">
        <v>3147</v>
      </c>
      <c r="E112" s="2" t="s">
        <v>64</v>
      </c>
      <c r="F112" s="18" t="s">
        <v>218</v>
      </c>
      <c r="G112" s="43">
        <v>7365839</v>
      </c>
      <c r="H112" s="43">
        <v>5379447</v>
      </c>
      <c r="I112" s="43"/>
      <c r="J112" s="43">
        <v>1818253</v>
      </c>
      <c r="K112" s="43">
        <v>107589</v>
      </c>
      <c r="L112" s="43">
        <v>60550</v>
      </c>
      <c r="M112" s="18">
        <v>13.14</v>
      </c>
      <c r="N112" s="18">
        <v>8.49</v>
      </c>
      <c r="O112" s="18">
        <v>4.6500000000000004</v>
      </c>
      <c r="P112" s="43">
        <f t="shared" si="520"/>
        <v>-415045</v>
      </c>
      <c r="Q112" s="43"/>
      <c r="R112" s="43"/>
      <c r="S112" s="43"/>
      <c r="T112" s="43"/>
      <c r="U112" s="43">
        <f t="shared" si="521"/>
        <v>-415045</v>
      </c>
      <c r="V112" s="43">
        <f>ROUND(OON!J112*80%,0)</f>
        <v>0</v>
      </c>
      <c r="W112" s="43">
        <f>ROUND((OON!K112+OON!L112+OON!M112+OON!P112+OON!Q112)*80%,0)</f>
        <v>415045</v>
      </c>
      <c r="X112" s="43">
        <f>ROUND((OON!N112+OON!R112),0)</f>
        <v>0</v>
      </c>
      <c r="Y112" s="43"/>
      <c r="Z112" s="43">
        <f t="shared" si="522"/>
        <v>415045</v>
      </c>
      <c r="AA112" s="43">
        <f t="shared" si="523"/>
        <v>0</v>
      </c>
      <c r="AB112" s="43">
        <f t="shared" si="524"/>
        <v>0</v>
      </c>
      <c r="AC112" s="43">
        <f t="shared" si="525"/>
        <v>-8301</v>
      </c>
      <c r="AD112" s="43"/>
      <c r="AE112" s="43"/>
      <c r="AF112" s="43"/>
      <c r="AG112" s="43">
        <f t="shared" si="526"/>
        <v>0</v>
      </c>
      <c r="AH112" s="32">
        <f>OON!W112</f>
        <v>0</v>
      </c>
      <c r="AI112" s="32">
        <f>OON!X112</f>
        <v>-2.2000000000000002</v>
      </c>
      <c r="AJ112" s="18"/>
      <c r="AK112" s="18"/>
      <c r="AL112" s="18"/>
      <c r="AM112" s="18"/>
      <c r="AN112" s="32">
        <f t="shared" si="527"/>
        <v>0</v>
      </c>
      <c r="AO112" s="32">
        <f t="shared" si="528"/>
        <v>-2.2000000000000002</v>
      </c>
      <c r="AP112" s="32">
        <f t="shared" si="529"/>
        <v>-2.2000000000000002</v>
      </c>
      <c r="AQ112" s="43">
        <f t="shared" si="530"/>
        <v>7357538</v>
      </c>
      <c r="AR112" s="43">
        <f t="shared" si="531"/>
        <v>4964402</v>
      </c>
      <c r="AS112" s="43">
        <f t="shared" si="532"/>
        <v>415045</v>
      </c>
      <c r="AT112" s="43">
        <f t="shared" si="533"/>
        <v>1818253</v>
      </c>
      <c r="AU112" s="43">
        <f t="shared" si="534"/>
        <v>99288</v>
      </c>
      <c r="AV112" s="43">
        <f t="shared" si="535"/>
        <v>60550</v>
      </c>
      <c r="AW112" s="32">
        <f t="shared" si="536"/>
        <v>10.940000000000001</v>
      </c>
      <c r="AX112" s="32">
        <f t="shared" si="537"/>
        <v>8.49</v>
      </c>
      <c r="AY112" s="32">
        <f t="shared" si="538"/>
        <v>2.4500000000000002</v>
      </c>
    </row>
    <row r="113" spans="1:51" outlineLevel="2" x14ac:dyDescent="0.25">
      <c r="A113" s="2">
        <v>1433</v>
      </c>
      <c r="B113" s="18">
        <v>600170608</v>
      </c>
      <c r="C113" s="18" t="s">
        <v>127</v>
      </c>
      <c r="D113" s="2">
        <v>3147</v>
      </c>
      <c r="E113" s="2" t="s">
        <v>64</v>
      </c>
      <c r="F113" s="18" t="s">
        <v>218</v>
      </c>
      <c r="G113" s="43">
        <v>8661394</v>
      </c>
      <c r="H113" s="43">
        <v>6323670</v>
      </c>
      <c r="I113" s="43"/>
      <c r="J113" s="43">
        <v>2137401</v>
      </c>
      <c r="K113" s="43">
        <v>126473</v>
      </c>
      <c r="L113" s="43">
        <v>73850</v>
      </c>
      <c r="M113" s="18">
        <v>15.54</v>
      </c>
      <c r="N113" s="18">
        <v>9.86</v>
      </c>
      <c r="O113" s="18">
        <v>5.68</v>
      </c>
      <c r="P113" s="43">
        <f t="shared" si="520"/>
        <v>0</v>
      </c>
      <c r="Q113" s="43"/>
      <c r="R113" s="43"/>
      <c r="S113" s="43"/>
      <c r="T113" s="43"/>
      <c r="U113" s="43">
        <f t="shared" si="521"/>
        <v>0</v>
      </c>
      <c r="V113" s="43">
        <f>ROUND(OON!J113*80%,0)</f>
        <v>0</v>
      </c>
      <c r="W113" s="43">
        <f>ROUND((OON!K113+OON!L113+OON!M113+OON!P113+OON!Q113)*80%,0)</f>
        <v>0</v>
      </c>
      <c r="X113" s="43">
        <f>ROUND((OON!N113+OON!R113),0)</f>
        <v>0</v>
      </c>
      <c r="Y113" s="43"/>
      <c r="Z113" s="43">
        <f t="shared" si="522"/>
        <v>0</v>
      </c>
      <c r="AA113" s="43">
        <f t="shared" si="523"/>
        <v>0</v>
      </c>
      <c r="AB113" s="43">
        <f t="shared" si="524"/>
        <v>0</v>
      </c>
      <c r="AC113" s="43">
        <f t="shared" si="525"/>
        <v>0</v>
      </c>
      <c r="AD113" s="43"/>
      <c r="AE113" s="43"/>
      <c r="AF113" s="43"/>
      <c r="AG113" s="43">
        <f t="shared" si="526"/>
        <v>0</v>
      </c>
      <c r="AH113" s="32">
        <f>OON!W113</f>
        <v>0</v>
      </c>
      <c r="AI113" s="32">
        <f>OON!X113</f>
        <v>0</v>
      </c>
      <c r="AJ113" s="18"/>
      <c r="AK113" s="18"/>
      <c r="AL113" s="18"/>
      <c r="AM113" s="18"/>
      <c r="AN113" s="32">
        <f t="shared" si="527"/>
        <v>0</v>
      </c>
      <c r="AO113" s="32">
        <f t="shared" si="528"/>
        <v>0</v>
      </c>
      <c r="AP113" s="32">
        <f t="shared" si="529"/>
        <v>0</v>
      </c>
      <c r="AQ113" s="43">
        <f t="shared" si="530"/>
        <v>8661394</v>
      </c>
      <c r="AR113" s="43">
        <f t="shared" si="531"/>
        <v>6323670</v>
      </c>
      <c r="AS113" s="43">
        <f t="shared" si="532"/>
        <v>0</v>
      </c>
      <c r="AT113" s="43">
        <f t="shared" si="533"/>
        <v>2137401</v>
      </c>
      <c r="AU113" s="43">
        <f t="shared" si="534"/>
        <v>126473</v>
      </c>
      <c r="AV113" s="43">
        <f t="shared" si="535"/>
        <v>73850</v>
      </c>
      <c r="AW113" s="32">
        <f t="shared" si="536"/>
        <v>15.54</v>
      </c>
      <c r="AX113" s="32">
        <f t="shared" si="537"/>
        <v>9.86</v>
      </c>
      <c r="AY113" s="32">
        <f t="shared" si="538"/>
        <v>5.68</v>
      </c>
    </row>
    <row r="114" spans="1:51" outlineLevel="1" x14ac:dyDescent="0.25">
      <c r="A114" s="23"/>
      <c r="B114" s="24"/>
      <c r="C114" s="24" t="s">
        <v>186</v>
      </c>
      <c r="D114" s="23"/>
      <c r="E114" s="23"/>
      <c r="F114" s="24"/>
      <c r="G114" s="26">
        <f t="shared" ref="G114:AY114" si="539">SUBTOTAL(9,G107:G113)</f>
        <v>92396773</v>
      </c>
      <c r="H114" s="26">
        <f t="shared" si="539"/>
        <v>66324336</v>
      </c>
      <c r="I114" s="26">
        <f t="shared" si="539"/>
        <v>0</v>
      </c>
      <c r="J114" s="26">
        <f t="shared" si="539"/>
        <v>22417626</v>
      </c>
      <c r="K114" s="26">
        <f t="shared" si="539"/>
        <v>1326487</v>
      </c>
      <c r="L114" s="26">
        <f t="shared" si="539"/>
        <v>2328324</v>
      </c>
      <c r="M114" s="24">
        <f t="shared" si="539"/>
        <v>137.70150000000001</v>
      </c>
      <c r="N114" s="24">
        <f t="shared" si="539"/>
        <v>94.159499999999994</v>
      </c>
      <c r="O114" s="24">
        <f t="shared" si="539"/>
        <v>43.541999999999994</v>
      </c>
      <c r="P114" s="26">
        <f t="shared" si="539"/>
        <v>-886165</v>
      </c>
      <c r="Q114" s="26">
        <f t="shared" si="539"/>
        <v>0</v>
      </c>
      <c r="R114" s="26">
        <f t="shared" si="539"/>
        <v>0</v>
      </c>
      <c r="S114" s="26">
        <f t="shared" si="539"/>
        <v>0</v>
      </c>
      <c r="T114" s="26">
        <f t="shared" si="539"/>
        <v>0</v>
      </c>
      <c r="U114" s="26">
        <f t="shared" si="539"/>
        <v>-886165</v>
      </c>
      <c r="V114" s="26">
        <f t="shared" si="539"/>
        <v>0</v>
      </c>
      <c r="W114" s="26">
        <f t="shared" si="539"/>
        <v>886165</v>
      </c>
      <c r="X114" s="26">
        <f t="shared" si="539"/>
        <v>0</v>
      </c>
      <c r="Y114" s="26">
        <f t="shared" si="539"/>
        <v>0</v>
      </c>
      <c r="Z114" s="26">
        <f t="shared" si="539"/>
        <v>886165</v>
      </c>
      <c r="AA114" s="26">
        <f t="shared" si="539"/>
        <v>0</v>
      </c>
      <c r="AB114" s="26">
        <f t="shared" si="539"/>
        <v>0</v>
      </c>
      <c r="AC114" s="26">
        <f t="shared" si="539"/>
        <v>-17723</v>
      </c>
      <c r="AD114" s="26">
        <f t="shared" si="539"/>
        <v>0</v>
      </c>
      <c r="AE114" s="26">
        <f t="shared" si="539"/>
        <v>0</v>
      </c>
      <c r="AF114" s="26">
        <f t="shared" si="539"/>
        <v>0</v>
      </c>
      <c r="AG114" s="26">
        <f t="shared" si="539"/>
        <v>0</v>
      </c>
      <c r="AH114" s="24">
        <f t="shared" si="539"/>
        <v>0</v>
      </c>
      <c r="AI114" s="24">
        <f t="shared" si="539"/>
        <v>-4.57</v>
      </c>
      <c r="AJ114" s="24">
        <f t="shared" si="539"/>
        <v>0</v>
      </c>
      <c r="AK114" s="24">
        <f t="shared" si="539"/>
        <v>0</v>
      </c>
      <c r="AL114" s="24">
        <f t="shared" si="539"/>
        <v>0</v>
      </c>
      <c r="AM114" s="24">
        <f t="shared" si="539"/>
        <v>0</v>
      </c>
      <c r="AN114" s="24">
        <f t="shared" si="539"/>
        <v>0</v>
      </c>
      <c r="AO114" s="24">
        <f t="shared" si="539"/>
        <v>-4.57</v>
      </c>
      <c r="AP114" s="24">
        <f t="shared" si="539"/>
        <v>-4.57</v>
      </c>
      <c r="AQ114" s="26">
        <f t="shared" si="539"/>
        <v>92379050</v>
      </c>
      <c r="AR114" s="26">
        <f t="shared" si="539"/>
        <v>65438171</v>
      </c>
      <c r="AS114" s="26">
        <f t="shared" si="539"/>
        <v>886165</v>
      </c>
      <c r="AT114" s="26">
        <f t="shared" si="539"/>
        <v>22417626</v>
      </c>
      <c r="AU114" s="26">
        <f t="shared" si="539"/>
        <v>1308764</v>
      </c>
      <c r="AV114" s="26">
        <f t="shared" si="539"/>
        <v>2328324</v>
      </c>
      <c r="AW114" s="51">
        <f t="shared" si="539"/>
        <v>133.13150000000002</v>
      </c>
      <c r="AX114" s="51">
        <f t="shared" si="539"/>
        <v>94.159499999999994</v>
      </c>
      <c r="AY114" s="51">
        <f t="shared" si="539"/>
        <v>38.972000000000001</v>
      </c>
    </row>
    <row r="115" spans="1:51" outlineLevel="2" x14ac:dyDescent="0.25">
      <c r="A115" s="2">
        <v>1434</v>
      </c>
      <c r="B115" s="18">
        <v>600170896</v>
      </c>
      <c r="C115" s="18" t="s">
        <v>128</v>
      </c>
      <c r="D115" s="2">
        <v>3123</v>
      </c>
      <c r="E115" s="2" t="s">
        <v>60</v>
      </c>
      <c r="F115" s="18" t="s">
        <v>61</v>
      </c>
      <c r="G115" s="43">
        <v>37508845</v>
      </c>
      <c r="H115" s="43">
        <v>26509343</v>
      </c>
      <c r="I115" s="43"/>
      <c r="J115" s="43">
        <v>8960158</v>
      </c>
      <c r="K115" s="43">
        <v>530187</v>
      </c>
      <c r="L115" s="43">
        <v>1509157</v>
      </c>
      <c r="M115" s="18">
        <v>51.367799999999995</v>
      </c>
      <c r="N115" s="18">
        <v>36.527299999999997</v>
      </c>
      <c r="O115" s="18">
        <v>14.8405</v>
      </c>
      <c r="P115" s="43">
        <f t="shared" ref="P115:P118" si="540">W115*-1</f>
        <v>-32000</v>
      </c>
      <c r="Q115" s="43"/>
      <c r="R115" s="43"/>
      <c r="S115" s="43"/>
      <c r="T115" s="43"/>
      <c r="U115" s="43">
        <f t="shared" ref="U115:U118" si="541">P115+Q115+R115+S115+T115</f>
        <v>-32000</v>
      </c>
      <c r="V115" s="43">
        <f>ROUND(OON!J115*80%,0)</f>
        <v>571120</v>
      </c>
      <c r="W115" s="43">
        <f>ROUND((OON!K115+OON!L115+OON!M115+OON!P115+OON!Q115)*80%,0)</f>
        <v>32000</v>
      </c>
      <c r="X115" s="43">
        <f>ROUND((OON!N115+OON!R115),0)</f>
        <v>96396</v>
      </c>
      <c r="Y115" s="43"/>
      <c r="Z115" s="43">
        <f t="shared" ref="Z115:Z118" si="542">V115+W115+X115+Y115</f>
        <v>699516</v>
      </c>
      <c r="AA115" s="43">
        <f t="shared" ref="AA115:AA118" si="543">U115+Z115</f>
        <v>667516</v>
      </c>
      <c r="AB115" s="43">
        <f t="shared" ref="AB115:AB118" si="544">ROUND((U115+V115+W115)*33.8%,0)</f>
        <v>193039</v>
      </c>
      <c r="AC115" s="43">
        <f t="shared" ref="AC115:AC118" si="545">ROUND(U115*2%,0)</f>
        <v>-640</v>
      </c>
      <c r="AD115" s="43"/>
      <c r="AE115" s="43"/>
      <c r="AF115" s="43"/>
      <c r="AG115" s="43">
        <f t="shared" ref="AG115:AG118" si="546">AD115+AE115+AF115</f>
        <v>0</v>
      </c>
      <c r="AH115" s="32">
        <f>OON!W115</f>
        <v>0</v>
      </c>
      <c r="AI115" s="32">
        <f>OON!X115</f>
        <v>-0.08</v>
      </c>
      <c r="AJ115" s="18"/>
      <c r="AK115" s="18"/>
      <c r="AL115" s="18"/>
      <c r="AM115" s="18"/>
      <c r="AN115" s="32">
        <f t="shared" ref="AN115:AN118" si="547">AH115+AJ115+AK115+AL115</f>
        <v>0</v>
      </c>
      <c r="AO115" s="32">
        <f t="shared" ref="AO115:AO118" si="548">AI115+AM115</f>
        <v>-0.08</v>
      </c>
      <c r="AP115" s="32">
        <f t="shared" ref="AP115:AP118" si="549">AN115+AO115</f>
        <v>-0.08</v>
      </c>
      <c r="AQ115" s="43">
        <f t="shared" ref="AQ115:AQ118" si="550">AR115+AS115+AT115+AU115+AV115</f>
        <v>38368760</v>
      </c>
      <c r="AR115" s="43">
        <f t="shared" ref="AR115:AR118" si="551">H115+U115</f>
        <v>26477343</v>
      </c>
      <c r="AS115" s="43">
        <f t="shared" ref="AS115:AS118" si="552">I115+Z115</f>
        <v>699516</v>
      </c>
      <c r="AT115" s="43">
        <f t="shared" ref="AT115:AT118" si="553">J115+AB115</f>
        <v>9153197</v>
      </c>
      <c r="AU115" s="43">
        <f t="shared" ref="AU115:AU118" si="554">K115+AC115</f>
        <v>529547</v>
      </c>
      <c r="AV115" s="43">
        <f t="shared" ref="AV115:AV118" si="555">L115+AG115</f>
        <v>1509157</v>
      </c>
      <c r="AW115" s="32">
        <f t="shared" ref="AW115:AW118" si="556">AX115+AY115</f>
        <v>51.287799999999997</v>
      </c>
      <c r="AX115" s="32">
        <f t="shared" ref="AX115:AX118" si="557">N115+AN115</f>
        <v>36.527299999999997</v>
      </c>
      <c r="AY115" s="32">
        <f t="shared" ref="AY115:AY118" si="558">O115+AO115</f>
        <v>14.7605</v>
      </c>
    </row>
    <row r="116" spans="1:51" outlineLevel="2" x14ac:dyDescent="0.25">
      <c r="A116" s="2">
        <v>1434</v>
      </c>
      <c r="B116" s="18">
        <v>600170896</v>
      </c>
      <c r="C116" s="18" t="s">
        <v>128</v>
      </c>
      <c r="D116" s="2">
        <v>3123</v>
      </c>
      <c r="E116" s="2" t="s">
        <v>62</v>
      </c>
      <c r="F116" s="18" t="s">
        <v>218</v>
      </c>
      <c r="G116" s="43"/>
      <c r="H116" s="43"/>
      <c r="I116" s="43"/>
      <c r="J116" s="43"/>
      <c r="K116" s="43"/>
      <c r="L116" s="43"/>
      <c r="M116" s="18"/>
      <c r="N116" s="18"/>
      <c r="O116" s="18"/>
      <c r="P116" s="43">
        <f t="shared" si="540"/>
        <v>0</v>
      </c>
      <c r="Q116" s="43"/>
      <c r="R116" s="43"/>
      <c r="S116" s="43"/>
      <c r="T116" s="43"/>
      <c r="U116" s="43">
        <f t="shared" si="541"/>
        <v>0</v>
      </c>
      <c r="V116" s="43">
        <f>ROUND(OON!J116*80%,0)</f>
        <v>0</v>
      </c>
      <c r="W116" s="43">
        <f>ROUND((OON!K116+OON!L116+OON!M116+OON!P116+OON!Q116)*80%,0)</f>
        <v>0</v>
      </c>
      <c r="X116" s="43">
        <f>ROUND((OON!N116+OON!R116),0)</f>
        <v>0</v>
      </c>
      <c r="Y116" s="43"/>
      <c r="Z116" s="43">
        <f t="shared" si="542"/>
        <v>0</v>
      </c>
      <c r="AA116" s="43">
        <f t="shared" si="543"/>
        <v>0</v>
      </c>
      <c r="AB116" s="43">
        <f t="shared" si="544"/>
        <v>0</v>
      </c>
      <c r="AC116" s="43">
        <f t="shared" si="545"/>
        <v>0</v>
      </c>
      <c r="AD116" s="43"/>
      <c r="AE116" s="43"/>
      <c r="AF116" s="43"/>
      <c r="AG116" s="43">
        <f t="shared" si="546"/>
        <v>0</v>
      </c>
      <c r="AH116" s="32">
        <f>OON!W116</f>
        <v>0</v>
      </c>
      <c r="AI116" s="32">
        <f>OON!X116</f>
        <v>0</v>
      </c>
      <c r="AJ116" s="18"/>
      <c r="AK116" s="18"/>
      <c r="AL116" s="18"/>
      <c r="AM116" s="18"/>
      <c r="AN116" s="32">
        <f t="shared" si="547"/>
        <v>0</v>
      </c>
      <c r="AO116" s="32">
        <f t="shared" si="548"/>
        <v>0</v>
      </c>
      <c r="AP116" s="32">
        <f t="shared" si="549"/>
        <v>0</v>
      </c>
      <c r="AQ116" s="43">
        <f t="shared" si="550"/>
        <v>0</v>
      </c>
      <c r="AR116" s="43">
        <f t="shared" si="551"/>
        <v>0</v>
      </c>
      <c r="AS116" s="43">
        <f t="shared" si="552"/>
        <v>0</v>
      </c>
      <c r="AT116" s="43">
        <f t="shared" si="553"/>
        <v>0</v>
      </c>
      <c r="AU116" s="43">
        <f t="shared" si="554"/>
        <v>0</v>
      </c>
      <c r="AV116" s="43">
        <f t="shared" si="555"/>
        <v>0</v>
      </c>
      <c r="AW116" s="32">
        <f t="shared" si="556"/>
        <v>0</v>
      </c>
      <c r="AX116" s="32">
        <f t="shared" si="557"/>
        <v>0</v>
      </c>
      <c r="AY116" s="32">
        <f t="shared" si="558"/>
        <v>0</v>
      </c>
    </row>
    <row r="117" spans="1:51" outlineLevel="2" x14ac:dyDescent="0.25">
      <c r="A117" s="2">
        <v>1434</v>
      </c>
      <c r="B117" s="18">
        <v>600170896</v>
      </c>
      <c r="C117" s="18" t="s">
        <v>128</v>
      </c>
      <c r="D117" s="2">
        <v>3141</v>
      </c>
      <c r="E117" s="2" t="s">
        <v>63</v>
      </c>
      <c r="F117" s="18" t="s">
        <v>218</v>
      </c>
      <c r="G117" s="43">
        <v>579228</v>
      </c>
      <c r="H117" s="43">
        <v>422161</v>
      </c>
      <c r="I117" s="43"/>
      <c r="J117" s="43">
        <v>142690</v>
      </c>
      <c r="K117" s="43">
        <v>8443</v>
      </c>
      <c r="L117" s="43">
        <v>5934</v>
      </c>
      <c r="M117" s="18">
        <v>1.44</v>
      </c>
      <c r="N117" s="18"/>
      <c r="O117" s="18">
        <v>1.44</v>
      </c>
      <c r="P117" s="43">
        <f t="shared" si="540"/>
        <v>0</v>
      </c>
      <c r="Q117" s="43"/>
      <c r="R117" s="43"/>
      <c r="S117" s="43"/>
      <c r="T117" s="43"/>
      <c r="U117" s="43">
        <f t="shared" si="541"/>
        <v>0</v>
      </c>
      <c r="V117" s="43">
        <f>ROUND(OON!J117*80%,0)</f>
        <v>0</v>
      </c>
      <c r="W117" s="43">
        <f>ROUND((OON!K117+OON!L117+OON!M117+OON!P117+OON!Q117)*80%,0)</f>
        <v>0</v>
      </c>
      <c r="X117" s="43">
        <f>ROUND((OON!N117+OON!R117),0)</f>
        <v>0</v>
      </c>
      <c r="Y117" s="43"/>
      <c r="Z117" s="43">
        <f t="shared" si="542"/>
        <v>0</v>
      </c>
      <c r="AA117" s="43">
        <f t="shared" si="543"/>
        <v>0</v>
      </c>
      <c r="AB117" s="43">
        <f t="shared" si="544"/>
        <v>0</v>
      </c>
      <c r="AC117" s="43">
        <f t="shared" si="545"/>
        <v>0</v>
      </c>
      <c r="AD117" s="43"/>
      <c r="AE117" s="43"/>
      <c r="AF117" s="43"/>
      <c r="AG117" s="43">
        <f t="shared" si="546"/>
        <v>0</v>
      </c>
      <c r="AH117" s="32">
        <f>OON!W117</f>
        <v>0</v>
      </c>
      <c r="AI117" s="32">
        <f>OON!X117</f>
        <v>0</v>
      </c>
      <c r="AJ117" s="18"/>
      <c r="AK117" s="18"/>
      <c r="AL117" s="18"/>
      <c r="AM117" s="18"/>
      <c r="AN117" s="32">
        <f t="shared" si="547"/>
        <v>0</v>
      </c>
      <c r="AO117" s="32">
        <f t="shared" si="548"/>
        <v>0</v>
      </c>
      <c r="AP117" s="32">
        <f t="shared" si="549"/>
        <v>0</v>
      </c>
      <c r="AQ117" s="43">
        <f t="shared" si="550"/>
        <v>579228</v>
      </c>
      <c r="AR117" s="43">
        <f t="shared" si="551"/>
        <v>422161</v>
      </c>
      <c r="AS117" s="43">
        <f t="shared" si="552"/>
        <v>0</v>
      </c>
      <c r="AT117" s="43">
        <f t="shared" si="553"/>
        <v>142690</v>
      </c>
      <c r="AU117" s="43">
        <f t="shared" si="554"/>
        <v>8443</v>
      </c>
      <c r="AV117" s="43">
        <f t="shared" si="555"/>
        <v>5934</v>
      </c>
      <c r="AW117" s="32">
        <f t="shared" si="556"/>
        <v>1.44</v>
      </c>
      <c r="AX117" s="32">
        <f t="shared" si="557"/>
        <v>0</v>
      </c>
      <c r="AY117" s="32">
        <f t="shared" si="558"/>
        <v>1.44</v>
      </c>
    </row>
    <row r="118" spans="1:51" outlineLevel="2" x14ac:dyDescent="0.25">
      <c r="A118" s="2">
        <v>1434</v>
      </c>
      <c r="B118" s="18">
        <v>600170896</v>
      </c>
      <c r="C118" s="18" t="s">
        <v>128</v>
      </c>
      <c r="D118" s="2">
        <v>3147</v>
      </c>
      <c r="E118" s="2" t="s">
        <v>64</v>
      </c>
      <c r="F118" s="18" t="s">
        <v>218</v>
      </c>
      <c r="G118" s="43">
        <v>3454609</v>
      </c>
      <c r="H118" s="43">
        <v>2527142</v>
      </c>
      <c r="I118" s="43"/>
      <c r="J118" s="43">
        <v>854174</v>
      </c>
      <c r="K118" s="43">
        <v>50543</v>
      </c>
      <c r="L118" s="43">
        <v>22750</v>
      </c>
      <c r="M118" s="18">
        <v>5.97</v>
      </c>
      <c r="N118" s="18">
        <v>4.22</v>
      </c>
      <c r="O118" s="18">
        <v>1.75</v>
      </c>
      <c r="P118" s="43">
        <f t="shared" si="540"/>
        <v>0</v>
      </c>
      <c r="Q118" s="43"/>
      <c r="R118" s="43"/>
      <c r="S118" s="43"/>
      <c r="T118" s="43"/>
      <c r="U118" s="43">
        <f t="shared" si="541"/>
        <v>0</v>
      </c>
      <c r="V118" s="43">
        <f>ROUND(OON!J118*80%,0)</f>
        <v>0</v>
      </c>
      <c r="W118" s="43">
        <f>ROUND((OON!K118+OON!L118+OON!M118+OON!P118+OON!Q118)*80%,0)</f>
        <v>0</v>
      </c>
      <c r="X118" s="43">
        <f>ROUND((OON!N118+OON!R118),0)</f>
        <v>0</v>
      </c>
      <c r="Y118" s="43"/>
      <c r="Z118" s="43">
        <f t="shared" si="542"/>
        <v>0</v>
      </c>
      <c r="AA118" s="43">
        <f t="shared" si="543"/>
        <v>0</v>
      </c>
      <c r="AB118" s="43">
        <f t="shared" si="544"/>
        <v>0</v>
      </c>
      <c r="AC118" s="43">
        <f t="shared" si="545"/>
        <v>0</v>
      </c>
      <c r="AD118" s="43"/>
      <c r="AE118" s="43"/>
      <c r="AF118" s="43"/>
      <c r="AG118" s="43">
        <f t="shared" si="546"/>
        <v>0</v>
      </c>
      <c r="AH118" s="32">
        <f>OON!W118</f>
        <v>0</v>
      </c>
      <c r="AI118" s="32">
        <f>OON!X118</f>
        <v>0</v>
      </c>
      <c r="AJ118" s="18"/>
      <c r="AK118" s="18"/>
      <c r="AL118" s="18"/>
      <c r="AM118" s="18"/>
      <c r="AN118" s="32">
        <f t="shared" si="547"/>
        <v>0</v>
      </c>
      <c r="AO118" s="32">
        <f t="shared" si="548"/>
        <v>0</v>
      </c>
      <c r="AP118" s="32">
        <f t="shared" si="549"/>
        <v>0</v>
      </c>
      <c r="AQ118" s="43">
        <f t="shared" si="550"/>
        <v>3454609</v>
      </c>
      <c r="AR118" s="43">
        <f t="shared" si="551"/>
        <v>2527142</v>
      </c>
      <c r="AS118" s="43">
        <f t="shared" si="552"/>
        <v>0</v>
      </c>
      <c r="AT118" s="43">
        <f t="shared" si="553"/>
        <v>854174</v>
      </c>
      <c r="AU118" s="43">
        <f t="shared" si="554"/>
        <v>50543</v>
      </c>
      <c r="AV118" s="43">
        <f t="shared" si="555"/>
        <v>22750</v>
      </c>
      <c r="AW118" s="32">
        <f t="shared" si="556"/>
        <v>5.97</v>
      </c>
      <c r="AX118" s="32">
        <f t="shared" si="557"/>
        <v>4.22</v>
      </c>
      <c r="AY118" s="32">
        <f t="shared" si="558"/>
        <v>1.75</v>
      </c>
    </row>
    <row r="119" spans="1:51" outlineLevel="1" x14ac:dyDescent="0.25">
      <c r="A119" s="23"/>
      <c r="B119" s="24"/>
      <c r="C119" s="24" t="s">
        <v>187</v>
      </c>
      <c r="D119" s="23"/>
      <c r="E119" s="23"/>
      <c r="F119" s="24"/>
      <c r="G119" s="26">
        <f t="shared" ref="G119:AY119" si="559">SUBTOTAL(9,G115:G118)</f>
        <v>41542682</v>
      </c>
      <c r="H119" s="26">
        <f t="shared" si="559"/>
        <v>29458646</v>
      </c>
      <c r="I119" s="26">
        <f t="shared" si="559"/>
        <v>0</v>
      </c>
      <c r="J119" s="26">
        <f t="shared" si="559"/>
        <v>9957022</v>
      </c>
      <c r="K119" s="26">
        <f t="shared" si="559"/>
        <v>589173</v>
      </c>
      <c r="L119" s="26">
        <f t="shared" si="559"/>
        <v>1537841</v>
      </c>
      <c r="M119" s="24">
        <f t="shared" si="559"/>
        <v>58.777799999999992</v>
      </c>
      <c r="N119" s="24">
        <f t="shared" si="559"/>
        <v>40.747299999999996</v>
      </c>
      <c r="O119" s="24">
        <f t="shared" si="559"/>
        <v>18.0305</v>
      </c>
      <c r="P119" s="26">
        <f t="shared" si="559"/>
        <v>-32000</v>
      </c>
      <c r="Q119" s="26">
        <f t="shared" si="559"/>
        <v>0</v>
      </c>
      <c r="R119" s="26">
        <f t="shared" si="559"/>
        <v>0</v>
      </c>
      <c r="S119" s="26">
        <f t="shared" si="559"/>
        <v>0</v>
      </c>
      <c r="T119" s="26">
        <f t="shared" si="559"/>
        <v>0</v>
      </c>
      <c r="U119" s="26">
        <f t="shared" si="559"/>
        <v>-32000</v>
      </c>
      <c r="V119" s="26">
        <f t="shared" si="559"/>
        <v>571120</v>
      </c>
      <c r="W119" s="26">
        <f t="shared" si="559"/>
        <v>32000</v>
      </c>
      <c r="X119" s="26">
        <f t="shared" si="559"/>
        <v>96396</v>
      </c>
      <c r="Y119" s="26">
        <f t="shared" si="559"/>
        <v>0</v>
      </c>
      <c r="Z119" s="26">
        <f t="shared" si="559"/>
        <v>699516</v>
      </c>
      <c r="AA119" s="26">
        <f t="shared" si="559"/>
        <v>667516</v>
      </c>
      <c r="AB119" s="26">
        <f t="shared" si="559"/>
        <v>193039</v>
      </c>
      <c r="AC119" s="26">
        <f t="shared" si="559"/>
        <v>-640</v>
      </c>
      <c r="AD119" s="26">
        <f t="shared" si="559"/>
        <v>0</v>
      </c>
      <c r="AE119" s="26">
        <f t="shared" si="559"/>
        <v>0</v>
      </c>
      <c r="AF119" s="26">
        <f t="shared" si="559"/>
        <v>0</v>
      </c>
      <c r="AG119" s="26">
        <f t="shared" si="559"/>
        <v>0</v>
      </c>
      <c r="AH119" s="24">
        <f t="shared" si="559"/>
        <v>0</v>
      </c>
      <c r="AI119" s="24">
        <f t="shared" si="559"/>
        <v>-0.08</v>
      </c>
      <c r="AJ119" s="24">
        <f t="shared" si="559"/>
        <v>0</v>
      </c>
      <c r="AK119" s="24">
        <f t="shared" si="559"/>
        <v>0</v>
      </c>
      <c r="AL119" s="24">
        <f t="shared" si="559"/>
        <v>0</v>
      </c>
      <c r="AM119" s="24">
        <f t="shared" si="559"/>
        <v>0</v>
      </c>
      <c r="AN119" s="24">
        <f t="shared" si="559"/>
        <v>0</v>
      </c>
      <c r="AO119" s="24">
        <f t="shared" si="559"/>
        <v>-0.08</v>
      </c>
      <c r="AP119" s="24">
        <f t="shared" si="559"/>
        <v>-0.08</v>
      </c>
      <c r="AQ119" s="26">
        <f t="shared" si="559"/>
        <v>42402597</v>
      </c>
      <c r="AR119" s="26">
        <f t="shared" si="559"/>
        <v>29426646</v>
      </c>
      <c r="AS119" s="26">
        <f t="shared" si="559"/>
        <v>699516</v>
      </c>
      <c r="AT119" s="26">
        <f t="shared" si="559"/>
        <v>10150061</v>
      </c>
      <c r="AU119" s="26">
        <f t="shared" si="559"/>
        <v>588533</v>
      </c>
      <c r="AV119" s="26">
        <f t="shared" si="559"/>
        <v>1537841</v>
      </c>
      <c r="AW119" s="51">
        <f t="shared" si="559"/>
        <v>58.697799999999994</v>
      </c>
      <c r="AX119" s="51">
        <f t="shared" si="559"/>
        <v>40.747299999999996</v>
      </c>
      <c r="AY119" s="51">
        <f t="shared" si="559"/>
        <v>17.950500000000002</v>
      </c>
    </row>
    <row r="120" spans="1:51" outlineLevel="2" x14ac:dyDescent="0.25">
      <c r="A120" s="2">
        <v>1436</v>
      </c>
      <c r="B120" s="18">
        <v>600170900</v>
      </c>
      <c r="C120" s="18" t="s">
        <v>129</v>
      </c>
      <c r="D120" s="2">
        <v>3123</v>
      </c>
      <c r="E120" s="2" t="s">
        <v>60</v>
      </c>
      <c r="F120" s="18" t="s">
        <v>61</v>
      </c>
      <c r="G120" s="43">
        <v>37249708</v>
      </c>
      <c r="H120" s="43">
        <v>24705384</v>
      </c>
      <c r="I120" s="43"/>
      <c r="J120" s="43">
        <v>8350420</v>
      </c>
      <c r="K120" s="43">
        <v>494108</v>
      </c>
      <c r="L120" s="43">
        <v>3699796</v>
      </c>
      <c r="M120" s="18">
        <v>49.697400000000002</v>
      </c>
      <c r="N120" s="18">
        <v>35.564</v>
      </c>
      <c r="O120" s="18">
        <v>14.1334</v>
      </c>
      <c r="P120" s="43">
        <f t="shared" ref="P120:P123" si="560">W120*-1</f>
        <v>-73664</v>
      </c>
      <c r="Q120" s="43"/>
      <c r="R120" s="43"/>
      <c r="S120" s="43"/>
      <c r="T120" s="43"/>
      <c r="U120" s="43">
        <f t="shared" ref="U120:U123" si="561">P120+Q120+R120+S120+T120</f>
        <v>-73664</v>
      </c>
      <c r="V120" s="43">
        <f>ROUND(OON!J120*80%,0)</f>
        <v>271040</v>
      </c>
      <c r="W120" s="43">
        <f>ROUND((OON!K120+OON!L120+OON!M120+OON!P120+OON!Q120)*80%,0)</f>
        <v>73664</v>
      </c>
      <c r="X120" s="43">
        <f>ROUND((OON!N120+OON!R120),0)</f>
        <v>0</v>
      </c>
      <c r="Y120" s="43"/>
      <c r="Z120" s="43">
        <f t="shared" ref="Z120:Z123" si="562">V120+W120+X120+Y120</f>
        <v>344704</v>
      </c>
      <c r="AA120" s="43">
        <f t="shared" ref="AA120:AA123" si="563">U120+Z120</f>
        <v>271040</v>
      </c>
      <c r="AB120" s="43">
        <f t="shared" ref="AB120:AB123" si="564">ROUND((U120+V120+W120)*33.8%,0)</f>
        <v>91612</v>
      </c>
      <c r="AC120" s="43">
        <f t="shared" ref="AC120:AC123" si="565">ROUND(U120*2%,0)</f>
        <v>-1473</v>
      </c>
      <c r="AD120" s="43"/>
      <c r="AE120" s="43"/>
      <c r="AF120" s="43"/>
      <c r="AG120" s="43">
        <f t="shared" ref="AG120:AG123" si="566">AD120+AE120+AF120</f>
        <v>0</v>
      </c>
      <c r="AH120" s="32">
        <f>OON!W120</f>
        <v>-0.06</v>
      </c>
      <c r="AI120" s="32">
        <f>OON!X120</f>
        <v>0</v>
      </c>
      <c r="AJ120" s="18"/>
      <c r="AK120" s="18"/>
      <c r="AL120" s="18"/>
      <c r="AM120" s="18"/>
      <c r="AN120" s="32">
        <f t="shared" ref="AN120:AN123" si="567">AH120+AJ120+AK120+AL120</f>
        <v>-0.06</v>
      </c>
      <c r="AO120" s="32">
        <f t="shared" ref="AO120:AO123" si="568">AI120+AM120</f>
        <v>0</v>
      </c>
      <c r="AP120" s="32">
        <f t="shared" ref="AP120:AP123" si="569">AN120+AO120</f>
        <v>-0.06</v>
      </c>
      <c r="AQ120" s="43">
        <f t="shared" ref="AQ120:AQ123" si="570">AR120+AS120+AT120+AU120+AV120</f>
        <v>37610887</v>
      </c>
      <c r="AR120" s="43">
        <f t="shared" ref="AR120:AR123" si="571">H120+U120</f>
        <v>24631720</v>
      </c>
      <c r="AS120" s="43">
        <f t="shared" ref="AS120:AS123" si="572">I120+Z120</f>
        <v>344704</v>
      </c>
      <c r="AT120" s="43">
        <f t="shared" ref="AT120:AT123" si="573">J120+AB120</f>
        <v>8442032</v>
      </c>
      <c r="AU120" s="43">
        <f t="shared" ref="AU120:AU123" si="574">K120+AC120</f>
        <v>492635</v>
      </c>
      <c r="AV120" s="43">
        <f t="shared" ref="AV120:AV123" si="575">L120+AG120</f>
        <v>3699796</v>
      </c>
      <c r="AW120" s="32">
        <f t="shared" ref="AW120:AW123" si="576">AX120+AY120</f>
        <v>49.6374</v>
      </c>
      <c r="AX120" s="32">
        <f t="shared" ref="AX120:AX123" si="577">N120+AN120</f>
        <v>35.503999999999998</v>
      </c>
      <c r="AY120" s="32">
        <f t="shared" ref="AY120:AY123" si="578">O120+AO120</f>
        <v>14.1334</v>
      </c>
    </row>
    <row r="121" spans="1:51" outlineLevel="2" x14ac:dyDescent="0.25">
      <c r="A121" s="2">
        <v>1436</v>
      </c>
      <c r="B121" s="18">
        <v>600170900</v>
      </c>
      <c r="C121" s="18" t="s">
        <v>129</v>
      </c>
      <c r="D121" s="2">
        <v>3123</v>
      </c>
      <c r="E121" s="2" t="s">
        <v>62</v>
      </c>
      <c r="F121" s="18" t="s">
        <v>218</v>
      </c>
      <c r="G121" s="43"/>
      <c r="H121" s="43"/>
      <c r="I121" s="43"/>
      <c r="J121" s="43"/>
      <c r="K121" s="43"/>
      <c r="L121" s="43"/>
      <c r="M121" s="18"/>
      <c r="N121" s="18"/>
      <c r="O121" s="18"/>
      <c r="P121" s="43">
        <f t="shared" si="560"/>
        <v>0</v>
      </c>
      <c r="Q121" s="43"/>
      <c r="R121" s="43">
        <v>23136</v>
      </c>
      <c r="S121" s="43"/>
      <c r="T121" s="43"/>
      <c r="U121" s="43">
        <f t="shared" si="561"/>
        <v>23136</v>
      </c>
      <c r="V121" s="43">
        <f>ROUND(OON!J121*80%,0)</f>
        <v>0</v>
      </c>
      <c r="W121" s="43">
        <f>ROUND((OON!K121+OON!L121+OON!M121+OON!P121+OON!Q121)*80%,0)</f>
        <v>0</v>
      </c>
      <c r="X121" s="43">
        <f>ROUND((OON!N121+OON!R121),0)</f>
        <v>0</v>
      </c>
      <c r="Y121" s="43"/>
      <c r="Z121" s="43">
        <f t="shared" si="562"/>
        <v>0</v>
      </c>
      <c r="AA121" s="43">
        <f t="shared" si="563"/>
        <v>23136</v>
      </c>
      <c r="AB121" s="43">
        <f t="shared" si="564"/>
        <v>7820</v>
      </c>
      <c r="AC121" s="43">
        <f t="shared" si="565"/>
        <v>463</v>
      </c>
      <c r="AD121" s="43"/>
      <c r="AE121" s="43"/>
      <c r="AF121" s="43"/>
      <c r="AG121" s="43">
        <f t="shared" si="566"/>
        <v>0</v>
      </c>
      <c r="AH121" s="32">
        <f>OON!W121</f>
        <v>0</v>
      </c>
      <c r="AI121" s="32">
        <f>OON!X121</f>
        <v>0</v>
      </c>
      <c r="AJ121" s="18"/>
      <c r="AK121" s="18">
        <v>0.05</v>
      </c>
      <c r="AL121" s="18"/>
      <c r="AM121" s="18"/>
      <c r="AN121" s="32">
        <f t="shared" si="567"/>
        <v>0.05</v>
      </c>
      <c r="AO121" s="32">
        <f t="shared" si="568"/>
        <v>0</v>
      </c>
      <c r="AP121" s="32">
        <f t="shared" si="569"/>
        <v>0.05</v>
      </c>
      <c r="AQ121" s="43">
        <f t="shared" si="570"/>
        <v>31419</v>
      </c>
      <c r="AR121" s="43">
        <f t="shared" si="571"/>
        <v>23136</v>
      </c>
      <c r="AS121" s="43">
        <f t="shared" si="572"/>
        <v>0</v>
      </c>
      <c r="AT121" s="43">
        <f t="shared" si="573"/>
        <v>7820</v>
      </c>
      <c r="AU121" s="43">
        <f t="shared" si="574"/>
        <v>463</v>
      </c>
      <c r="AV121" s="43">
        <f t="shared" si="575"/>
        <v>0</v>
      </c>
      <c r="AW121" s="32">
        <f t="shared" si="576"/>
        <v>0.05</v>
      </c>
      <c r="AX121" s="32">
        <f t="shared" si="577"/>
        <v>0.05</v>
      </c>
      <c r="AY121" s="32">
        <f t="shared" si="578"/>
        <v>0</v>
      </c>
    </row>
    <row r="122" spans="1:51" outlineLevel="2" x14ac:dyDescent="0.25">
      <c r="A122" s="2">
        <v>1436</v>
      </c>
      <c r="B122" s="18">
        <v>600170900</v>
      </c>
      <c r="C122" s="18" t="s">
        <v>129</v>
      </c>
      <c r="D122" s="2">
        <v>3141</v>
      </c>
      <c r="E122" s="2" t="s">
        <v>63</v>
      </c>
      <c r="F122" s="18" t="s">
        <v>218</v>
      </c>
      <c r="G122" s="43">
        <v>3204312</v>
      </c>
      <c r="H122" s="43">
        <v>2341626</v>
      </c>
      <c r="I122" s="43"/>
      <c r="J122" s="43">
        <v>791469</v>
      </c>
      <c r="K122" s="43">
        <v>46833</v>
      </c>
      <c r="L122" s="43">
        <v>24384</v>
      </c>
      <c r="M122" s="18">
        <v>7.96</v>
      </c>
      <c r="N122" s="18"/>
      <c r="O122" s="18">
        <v>7.96</v>
      </c>
      <c r="P122" s="43">
        <f t="shared" si="560"/>
        <v>0</v>
      </c>
      <c r="Q122" s="43"/>
      <c r="R122" s="43"/>
      <c r="S122" s="43"/>
      <c r="T122" s="43"/>
      <c r="U122" s="43">
        <f t="shared" si="561"/>
        <v>0</v>
      </c>
      <c r="V122" s="43">
        <f>ROUND(OON!J122*80%,0)</f>
        <v>0</v>
      </c>
      <c r="W122" s="43">
        <f>ROUND((OON!K122+OON!L122+OON!M122+OON!P122+OON!Q122)*80%,0)</f>
        <v>0</v>
      </c>
      <c r="X122" s="43">
        <f>ROUND((OON!N122+OON!R122),0)</f>
        <v>0</v>
      </c>
      <c r="Y122" s="43"/>
      <c r="Z122" s="43">
        <f t="shared" si="562"/>
        <v>0</v>
      </c>
      <c r="AA122" s="43">
        <f t="shared" si="563"/>
        <v>0</v>
      </c>
      <c r="AB122" s="43">
        <f t="shared" si="564"/>
        <v>0</v>
      </c>
      <c r="AC122" s="43">
        <f t="shared" si="565"/>
        <v>0</v>
      </c>
      <c r="AD122" s="43"/>
      <c r="AE122" s="43"/>
      <c r="AF122" s="43"/>
      <c r="AG122" s="43">
        <f t="shared" si="566"/>
        <v>0</v>
      </c>
      <c r="AH122" s="32">
        <f>OON!W122</f>
        <v>0</v>
      </c>
      <c r="AI122" s="32">
        <f>OON!X122</f>
        <v>0</v>
      </c>
      <c r="AJ122" s="18"/>
      <c r="AK122" s="18"/>
      <c r="AL122" s="18"/>
      <c r="AM122" s="18"/>
      <c r="AN122" s="32">
        <f t="shared" si="567"/>
        <v>0</v>
      </c>
      <c r="AO122" s="32">
        <f t="shared" si="568"/>
        <v>0</v>
      </c>
      <c r="AP122" s="32">
        <f t="shared" si="569"/>
        <v>0</v>
      </c>
      <c r="AQ122" s="43">
        <f t="shared" si="570"/>
        <v>3204312</v>
      </c>
      <c r="AR122" s="43">
        <f t="shared" si="571"/>
        <v>2341626</v>
      </c>
      <c r="AS122" s="43">
        <f t="shared" si="572"/>
        <v>0</v>
      </c>
      <c r="AT122" s="43">
        <f t="shared" si="573"/>
        <v>791469</v>
      </c>
      <c r="AU122" s="43">
        <f t="shared" si="574"/>
        <v>46833</v>
      </c>
      <c r="AV122" s="43">
        <f t="shared" si="575"/>
        <v>24384</v>
      </c>
      <c r="AW122" s="32">
        <f t="shared" si="576"/>
        <v>7.96</v>
      </c>
      <c r="AX122" s="32">
        <f t="shared" si="577"/>
        <v>0</v>
      </c>
      <c r="AY122" s="32">
        <f t="shared" si="578"/>
        <v>7.96</v>
      </c>
    </row>
    <row r="123" spans="1:51" outlineLevel="2" x14ac:dyDescent="0.25">
      <c r="A123" s="2">
        <v>1436</v>
      </c>
      <c r="B123" s="18">
        <v>600170900</v>
      </c>
      <c r="C123" s="18" t="s">
        <v>129</v>
      </c>
      <c r="D123" s="2">
        <v>3147</v>
      </c>
      <c r="E123" s="2" t="s">
        <v>64</v>
      </c>
      <c r="F123" s="18" t="s">
        <v>218</v>
      </c>
      <c r="G123" s="43">
        <v>6142447</v>
      </c>
      <c r="H123" s="43">
        <v>4487590</v>
      </c>
      <c r="I123" s="43"/>
      <c r="J123" s="43">
        <v>1516805</v>
      </c>
      <c r="K123" s="43">
        <v>89752</v>
      </c>
      <c r="L123" s="43">
        <v>48300</v>
      </c>
      <c r="M123" s="18">
        <v>10.89</v>
      </c>
      <c r="N123" s="18">
        <v>7.17</v>
      </c>
      <c r="O123" s="18">
        <v>3.7200000000000006</v>
      </c>
      <c r="P123" s="43">
        <f t="shared" si="560"/>
        <v>-173760</v>
      </c>
      <c r="Q123" s="43"/>
      <c r="R123" s="43"/>
      <c r="S123" s="43"/>
      <c r="T123" s="43"/>
      <c r="U123" s="43">
        <f t="shared" si="561"/>
        <v>-173760</v>
      </c>
      <c r="V123" s="43">
        <f>ROUND(OON!J123*80%,0)</f>
        <v>0</v>
      </c>
      <c r="W123" s="43">
        <f>ROUND((OON!K123+OON!L123+OON!M123+OON!P123+OON!Q123)*80%,0)</f>
        <v>173760</v>
      </c>
      <c r="X123" s="43">
        <f>ROUND((OON!N123+OON!R123),0)</f>
        <v>0</v>
      </c>
      <c r="Y123" s="43"/>
      <c r="Z123" s="43">
        <f t="shared" si="562"/>
        <v>173760</v>
      </c>
      <c r="AA123" s="43">
        <f t="shared" si="563"/>
        <v>0</v>
      </c>
      <c r="AB123" s="43">
        <f t="shared" si="564"/>
        <v>0</v>
      </c>
      <c r="AC123" s="43">
        <f t="shared" si="565"/>
        <v>-3475</v>
      </c>
      <c r="AD123" s="43"/>
      <c r="AE123" s="43"/>
      <c r="AF123" s="43"/>
      <c r="AG123" s="43">
        <f t="shared" si="566"/>
        <v>0</v>
      </c>
      <c r="AH123" s="32">
        <f>OON!W123</f>
        <v>-0.56000000000000005</v>
      </c>
      <c r="AI123" s="32">
        <f>OON!X123</f>
        <v>0</v>
      </c>
      <c r="AJ123" s="18"/>
      <c r="AK123" s="18"/>
      <c r="AL123" s="18"/>
      <c r="AM123" s="18"/>
      <c r="AN123" s="32">
        <f t="shared" si="567"/>
        <v>-0.56000000000000005</v>
      </c>
      <c r="AO123" s="32">
        <f t="shared" si="568"/>
        <v>0</v>
      </c>
      <c r="AP123" s="32">
        <f t="shared" si="569"/>
        <v>-0.56000000000000005</v>
      </c>
      <c r="AQ123" s="43">
        <f t="shared" si="570"/>
        <v>6138972</v>
      </c>
      <c r="AR123" s="43">
        <f t="shared" si="571"/>
        <v>4313830</v>
      </c>
      <c r="AS123" s="43">
        <f t="shared" si="572"/>
        <v>173760</v>
      </c>
      <c r="AT123" s="43">
        <f t="shared" si="573"/>
        <v>1516805</v>
      </c>
      <c r="AU123" s="43">
        <f t="shared" si="574"/>
        <v>86277</v>
      </c>
      <c r="AV123" s="43">
        <f t="shared" si="575"/>
        <v>48300</v>
      </c>
      <c r="AW123" s="32">
        <f t="shared" si="576"/>
        <v>10.33</v>
      </c>
      <c r="AX123" s="32">
        <f t="shared" si="577"/>
        <v>6.6099999999999994</v>
      </c>
      <c r="AY123" s="32">
        <f t="shared" si="578"/>
        <v>3.7200000000000006</v>
      </c>
    </row>
    <row r="124" spans="1:51" outlineLevel="1" x14ac:dyDescent="0.25">
      <c r="A124" s="23"/>
      <c r="B124" s="24"/>
      <c r="C124" s="24" t="s">
        <v>188</v>
      </c>
      <c r="D124" s="23"/>
      <c r="E124" s="23"/>
      <c r="F124" s="24"/>
      <c r="G124" s="26">
        <f t="shared" ref="G124:AY124" si="579">SUBTOTAL(9,G120:G123)</f>
        <v>46596467</v>
      </c>
      <c r="H124" s="26">
        <f t="shared" si="579"/>
        <v>31534600</v>
      </c>
      <c r="I124" s="26">
        <f t="shared" si="579"/>
        <v>0</v>
      </c>
      <c r="J124" s="26">
        <f t="shared" si="579"/>
        <v>10658694</v>
      </c>
      <c r="K124" s="26">
        <f t="shared" si="579"/>
        <v>630693</v>
      </c>
      <c r="L124" s="26">
        <f t="shared" si="579"/>
        <v>3772480</v>
      </c>
      <c r="M124" s="24">
        <f t="shared" si="579"/>
        <v>68.54740000000001</v>
      </c>
      <c r="N124" s="24">
        <f t="shared" si="579"/>
        <v>42.734000000000002</v>
      </c>
      <c r="O124" s="24">
        <f t="shared" si="579"/>
        <v>25.813400000000001</v>
      </c>
      <c r="P124" s="26">
        <f t="shared" si="579"/>
        <v>-247424</v>
      </c>
      <c r="Q124" s="26">
        <f t="shared" si="579"/>
        <v>0</v>
      </c>
      <c r="R124" s="26">
        <f t="shared" si="579"/>
        <v>23136</v>
      </c>
      <c r="S124" s="26">
        <f t="shared" si="579"/>
        <v>0</v>
      </c>
      <c r="T124" s="26">
        <f t="shared" si="579"/>
        <v>0</v>
      </c>
      <c r="U124" s="26">
        <f t="shared" si="579"/>
        <v>-224288</v>
      </c>
      <c r="V124" s="26">
        <f t="shared" si="579"/>
        <v>271040</v>
      </c>
      <c r="W124" s="26">
        <f t="shared" si="579"/>
        <v>247424</v>
      </c>
      <c r="X124" s="26">
        <f t="shared" si="579"/>
        <v>0</v>
      </c>
      <c r="Y124" s="26">
        <f t="shared" si="579"/>
        <v>0</v>
      </c>
      <c r="Z124" s="26">
        <f t="shared" si="579"/>
        <v>518464</v>
      </c>
      <c r="AA124" s="26">
        <f t="shared" si="579"/>
        <v>294176</v>
      </c>
      <c r="AB124" s="26">
        <f t="shared" si="579"/>
        <v>99432</v>
      </c>
      <c r="AC124" s="26">
        <f t="shared" si="579"/>
        <v>-4485</v>
      </c>
      <c r="AD124" s="26">
        <f t="shared" si="579"/>
        <v>0</v>
      </c>
      <c r="AE124" s="26">
        <f t="shared" si="579"/>
        <v>0</v>
      </c>
      <c r="AF124" s="26">
        <f t="shared" si="579"/>
        <v>0</v>
      </c>
      <c r="AG124" s="26">
        <f t="shared" si="579"/>
        <v>0</v>
      </c>
      <c r="AH124" s="24">
        <f t="shared" si="579"/>
        <v>-0.62000000000000011</v>
      </c>
      <c r="AI124" s="24">
        <f t="shared" si="579"/>
        <v>0</v>
      </c>
      <c r="AJ124" s="24">
        <f t="shared" si="579"/>
        <v>0</v>
      </c>
      <c r="AK124" s="24">
        <f t="shared" si="579"/>
        <v>0.05</v>
      </c>
      <c r="AL124" s="24">
        <f t="shared" si="579"/>
        <v>0</v>
      </c>
      <c r="AM124" s="24">
        <f t="shared" si="579"/>
        <v>0</v>
      </c>
      <c r="AN124" s="24">
        <f t="shared" si="579"/>
        <v>-0.57000000000000006</v>
      </c>
      <c r="AO124" s="24">
        <f t="shared" si="579"/>
        <v>0</v>
      </c>
      <c r="AP124" s="24">
        <f t="shared" si="579"/>
        <v>-0.57000000000000006</v>
      </c>
      <c r="AQ124" s="26">
        <f t="shared" si="579"/>
        <v>46985590</v>
      </c>
      <c r="AR124" s="26">
        <f t="shared" si="579"/>
        <v>31310312</v>
      </c>
      <c r="AS124" s="26">
        <f t="shared" si="579"/>
        <v>518464</v>
      </c>
      <c r="AT124" s="26">
        <f t="shared" si="579"/>
        <v>10758126</v>
      </c>
      <c r="AU124" s="26">
        <f t="shared" si="579"/>
        <v>626208</v>
      </c>
      <c r="AV124" s="26">
        <f t="shared" si="579"/>
        <v>3772480</v>
      </c>
      <c r="AW124" s="51">
        <f t="shared" si="579"/>
        <v>67.977400000000003</v>
      </c>
      <c r="AX124" s="51">
        <f t="shared" si="579"/>
        <v>42.163999999999994</v>
      </c>
      <c r="AY124" s="51">
        <f t="shared" si="579"/>
        <v>25.813400000000001</v>
      </c>
    </row>
    <row r="125" spans="1:51" outlineLevel="2" x14ac:dyDescent="0.25">
      <c r="A125" s="2">
        <v>1437</v>
      </c>
      <c r="B125" s="18">
        <v>600010104</v>
      </c>
      <c r="C125" s="18" t="s">
        <v>130</v>
      </c>
      <c r="D125" s="2">
        <v>3123</v>
      </c>
      <c r="E125" s="2" t="s">
        <v>60</v>
      </c>
      <c r="F125" s="18" t="s">
        <v>61</v>
      </c>
      <c r="G125" s="43">
        <v>82997639</v>
      </c>
      <c r="H125" s="43">
        <v>58574693</v>
      </c>
      <c r="I125" s="43"/>
      <c r="J125" s="43">
        <v>19798246</v>
      </c>
      <c r="K125" s="43">
        <v>1171494</v>
      </c>
      <c r="L125" s="43">
        <v>3453206</v>
      </c>
      <c r="M125" s="18">
        <v>114.2611</v>
      </c>
      <c r="N125" s="18">
        <v>86.117500000000007</v>
      </c>
      <c r="O125" s="18">
        <v>28.143599999999999</v>
      </c>
      <c r="P125" s="43">
        <f t="shared" ref="P125:P126" si="580">W125*-1</f>
        <v>-156560</v>
      </c>
      <c r="Q125" s="43"/>
      <c r="R125" s="43"/>
      <c r="S125" s="43"/>
      <c r="T125" s="43"/>
      <c r="U125" s="43">
        <f t="shared" ref="U125:U126" si="581">P125+Q125+R125+S125+T125</f>
        <v>-156560</v>
      </c>
      <c r="V125" s="43">
        <f>ROUND(OON!J125*80%,0)</f>
        <v>58080</v>
      </c>
      <c r="W125" s="43">
        <f>ROUND((OON!K125+OON!L125+OON!M125+OON!P125+OON!Q125)*80%,0)</f>
        <v>156560</v>
      </c>
      <c r="X125" s="43">
        <f>ROUND((OON!N125+OON!R125),0)</f>
        <v>0</v>
      </c>
      <c r="Y125" s="43"/>
      <c r="Z125" s="43">
        <f t="shared" ref="Z125:Z126" si="582">V125+W125+X125+Y125</f>
        <v>214640</v>
      </c>
      <c r="AA125" s="43">
        <f t="shared" ref="AA125:AA126" si="583">U125+Z125</f>
        <v>58080</v>
      </c>
      <c r="AB125" s="43">
        <f t="shared" ref="AB125:AB126" si="584">ROUND((U125+V125+W125)*33.8%,0)</f>
        <v>19631</v>
      </c>
      <c r="AC125" s="43">
        <f t="shared" ref="AC125:AC126" si="585">ROUND(U125*2%,0)</f>
        <v>-3131</v>
      </c>
      <c r="AD125" s="43"/>
      <c r="AE125" s="43"/>
      <c r="AF125" s="43"/>
      <c r="AG125" s="43">
        <f t="shared" ref="AG125:AG126" si="586">AD125+AE125+AF125</f>
        <v>0</v>
      </c>
      <c r="AH125" s="32">
        <f>OON!W125</f>
        <v>0</v>
      </c>
      <c r="AI125" s="32">
        <f>OON!X125</f>
        <v>-0.83</v>
      </c>
      <c r="AJ125" s="18"/>
      <c r="AK125" s="18"/>
      <c r="AL125" s="18"/>
      <c r="AM125" s="18"/>
      <c r="AN125" s="32">
        <f t="shared" ref="AN125:AN126" si="587">AH125+AJ125+AK125+AL125</f>
        <v>0</v>
      </c>
      <c r="AO125" s="32">
        <f t="shared" ref="AO125:AO126" si="588">AI125+AM125</f>
        <v>-0.83</v>
      </c>
      <c r="AP125" s="32">
        <f t="shared" ref="AP125:AP126" si="589">AN125+AO125</f>
        <v>-0.83</v>
      </c>
      <c r="AQ125" s="43">
        <f t="shared" ref="AQ125:AQ126" si="590">AR125+AS125+AT125+AU125+AV125</f>
        <v>83072219</v>
      </c>
      <c r="AR125" s="43">
        <f t="shared" ref="AR125:AR126" si="591">H125+U125</f>
        <v>58418133</v>
      </c>
      <c r="AS125" s="43">
        <f t="shared" ref="AS125:AS126" si="592">I125+Z125</f>
        <v>214640</v>
      </c>
      <c r="AT125" s="43">
        <f t="shared" ref="AT125:AT126" si="593">J125+AB125</f>
        <v>19817877</v>
      </c>
      <c r="AU125" s="43">
        <f t="shared" ref="AU125:AU126" si="594">K125+AC125</f>
        <v>1168363</v>
      </c>
      <c r="AV125" s="43">
        <f t="shared" ref="AV125:AV126" si="595">L125+AG125</f>
        <v>3453206</v>
      </c>
      <c r="AW125" s="32">
        <f t="shared" ref="AW125:AW126" si="596">AX125+AY125</f>
        <v>113.43110000000001</v>
      </c>
      <c r="AX125" s="32">
        <f t="shared" ref="AX125:AX126" si="597">N125+AN125</f>
        <v>86.117500000000007</v>
      </c>
      <c r="AY125" s="32">
        <f t="shared" ref="AY125:AY126" si="598">O125+AO125</f>
        <v>27.313600000000001</v>
      </c>
    </row>
    <row r="126" spans="1:51" outlineLevel="2" x14ac:dyDescent="0.25">
      <c r="A126" s="2">
        <v>1437</v>
      </c>
      <c r="B126" s="18">
        <v>600010104</v>
      </c>
      <c r="C126" s="18" t="s">
        <v>130</v>
      </c>
      <c r="D126" s="2">
        <v>3123</v>
      </c>
      <c r="E126" s="2" t="s">
        <v>62</v>
      </c>
      <c r="F126" s="18" t="s">
        <v>218</v>
      </c>
      <c r="G126" s="43"/>
      <c r="H126" s="43"/>
      <c r="I126" s="43"/>
      <c r="J126" s="43"/>
      <c r="K126" s="43"/>
      <c r="L126" s="43"/>
      <c r="M126" s="18"/>
      <c r="N126" s="18"/>
      <c r="O126" s="18"/>
      <c r="P126" s="43">
        <f t="shared" si="580"/>
        <v>0</v>
      </c>
      <c r="Q126" s="43"/>
      <c r="R126" s="43">
        <v>173222</v>
      </c>
      <c r="S126" s="43"/>
      <c r="T126" s="43"/>
      <c r="U126" s="43">
        <f t="shared" si="581"/>
        <v>173222</v>
      </c>
      <c r="V126" s="43">
        <f>ROUND(OON!J126*80%,0)</f>
        <v>0</v>
      </c>
      <c r="W126" s="43">
        <f>ROUND((OON!K126+OON!L126+OON!M126+OON!P126+OON!Q126)*80%,0)</f>
        <v>0</v>
      </c>
      <c r="X126" s="43">
        <f>ROUND((OON!N126+OON!R126),0)</f>
        <v>0</v>
      </c>
      <c r="Y126" s="43"/>
      <c r="Z126" s="43">
        <f t="shared" si="582"/>
        <v>0</v>
      </c>
      <c r="AA126" s="43">
        <f t="shared" si="583"/>
        <v>173222</v>
      </c>
      <c r="AB126" s="43">
        <f t="shared" si="584"/>
        <v>58549</v>
      </c>
      <c r="AC126" s="43">
        <f t="shared" si="585"/>
        <v>3464</v>
      </c>
      <c r="AD126" s="43"/>
      <c r="AE126" s="43"/>
      <c r="AF126" s="43"/>
      <c r="AG126" s="43">
        <f t="shared" si="586"/>
        <v>0</v>
      </c>
      <c r="AH126" s="32">
        <f>OON!W126</f>
        <v>0</v>
      </c>
      <c r="AI126" s="32">
        <f>OON!X126</f>
        <v>0</v>
      </c>
      <c r="AJ126" s="18"/>
      <c r="AK126" s="18">
        <v>0.5</v>
      </c>
      <c r="AL126" s="18"/>
      <c r="AM126" s="18"/>
      <c r="AN126" s="32">
        <f t="shared" si="587"/>
        <v>0.5</v>
      </c>
      <c r="AO126" s="32">
        <f t="shared" si="588"/>
        <v>0</v>
      </c>
      <c r="AP126" s="32">
        <f t="shared" si="589"/>
        <v>0.5</v>
      </c>
      <c r="AQ126" s="43">
        <f t="shared" si="590"/>
        <v>235235</v>
      </c>
      <c r="AR126" s="43">
        <f t="shared" si="591"/>
        <v>173222</v>
      </c>
      <c r="AS126" s="43">
        <f t="shared" si="592"/>
        <v>0</v>
      </c>
      <c r="AT126" s="43">
        <f t="shared" si="593"/>
        <v>58549</v>
      </c>
      <c r="AU126" s="43">
        <f t="shared" si="594"/>
        <v>3464</v>
      </c>
      <c r="AV126" s="43">
        <f t="shared" si="595"/>
        <v>0</v>
      </c>
      <c r="AW126" s="32">
        <f t="shared" si="596"/>
        <v>0.5</v>
      </c>
      <c r="AX126" s="32">
        <f t="shared" si="597"/>
        <v>0.5</v>
      </c>
      <c r="AY126" s="32">
        <f t="shared" si="598"/>
        <v>0</v>
      </c>
    </row>
    <row r="127" spans="1:51" outlineLevel="1" x14ac:dyDescent="0.25">
      <c r="A127" s="23"/>
      <c r="B127" s="24"/>
      <c r="C127" s="24" t="s">
        <v>189</v>
      </c>
      <c r="D127" s="23"/>
      <c r="E127" s="23"/>
      <c r="F127" s="24"/>
      <c r="G127" s="26">
        <f t="shared" ref="G127:AY127" si="599">SUBTOTAL(9,G125:G126)</f>
        <v>82997639</v>
      </c>
      <c r="H127" s="26">
        <f t="shared" si="599"/>
        <v>58574693</v>
      </c>
      <c r="I127" s="26">
        <f t="shared" si="599"/>
        <v>0</v>
      </c>
      <c r="J127" s="26">
        <f t="shared" si="599"/>
        <v>19798246</v>
      </c>
      <c r="K127" s="26">
        <f t="shared" si="599"/>
        <v>1171494</v>
      </c>
      <c r="L127" s="26">
        <f t="shared" si="599"/>
        <v>3453206</v>
      </c>
      <c r="M127" s="24">
        <f t="shared" si="599"/>
        <v>114.2611</v>
      </c>
      <c r="N127" s="24">
        <f t="shared" si="599"/>
        <v>86.117500000000007</v>
      </c>
      <c r="O127" s="24">
        <f t="shared" si="599"/>
        <v>28.143599999999999</v>
      </c>
      <c r="P127" s="26">
        <f t="shared" si="599"/>
        <v>-156560</v>
      </c>
      <c r="Q127" s="26">
        <f t="shared" si="599"/>
        <v>0</v>
      </c>
      <c r="R127" s="26">
        <f t="shared" si="599"/>
        <v>173222</v>
      </c>
      <c r="S127" s="26">
        <f t="shared" si="599"/>
        <v>0</v>
      </c>
      <c r="T127" s="26">
        <f t="shared" si="599"/>
        <v>0</v>
      </c>
      <c r="U127" s="26">
        <f t="shared" si="599"/>
        <v>16662</v>
      </c>
      <c r="V127" s="26">
        <f t="shared" si="599"/>
        <v>58080</v>
      </c>
      <c r="W127" s="26">
        <f t="shared" si="599"/>
        <v>156560</v>
      </c>
      <c r="X127" s="26">
        <f t="shared" si="599"/>
        <v>0</v>
      </c>
      <c r="Y127" s="26">
        <f t="shared" si="599"/>
        <v>0</v>
      </c>
      <c r="Z127" s="26">
        <f t="shared" si="599"/>
        <v>214640</v>
      </c>
      <c r="AA127" s="26">
        <f t="shared" si="599"/>
        <v>231302</v>
      </c>
      <c r="AB127" s="26">
        <f t="shared" si="599"/>
        <v>78180</v>
      </c>
      <c r="AC127" s="26">
        <f t="shared" si="599"/>
        <v>333</v>
      </c>
      <c r="AD127" s="26">
        <f t="shared" si="599"/>
        <v>0</v>
      </c>
      <c r="AE127" s="26">
        <f t="shared" si="599"/>
        <v>0</v>
      </c>
      <c r="AF127" s="26">
        <f t="shared" si="599"/>
        <v>0</v>
      </c>
      <c r="AG127" s="26">
        <f t="shared" si="599"/>
        <v>0</v>
      </c>
      <c r="AH127" s="24">
        <f t="shared" si="599"/>
        <v>0</v>
      </c>
      <c r="AI127" s="24">
        <f t="shared" si="599"/>
        <v>-0.83</v>
      </c>
      <c r="AJ127" s="24">
        <f t="shared" si="599"/>
        <v>0</v>
      </c>
      <c r="AK127" s="24">
        <f t="shared" si="599"/>
        <v>0.5</v>
      </c>
      <c r="AL127" s="24">
        <f t="shared" si="599"/>
        <v>0</v>
      </c>
      <c r="AM127" s="24">
        <f t="shared" si="599"/>
        <v>0</v>
      </c>
      <c r="AN127" s="24">
        <f t="shared" si="599"/>
        <v>0.5</v>
      </c>
      <c r="AO127" s="24">
        <f t="shared" si="599"/>
        <v>-0.83</v>
      </c>
      <c r="AP127" s="24">
        <f t="shared" si="599"/>
        <v>-0.32999999999999996</v>
      </c>
      <c r="AQ127" s="26">
        <f t="shared" si="599"/>
        <v>83307454</v>
      </c>
      <c r="AR127" s="26">
        <f t="shared" si="599"/>
        <v>58591355</v>
      </c>
      <c r="AS127" s="26">
        <f t="shared" si="599"/>
        <v>214640</v>
      </c>
      <c r="AT127" s="26">
        <f t="shared" si="599"/>
        <v>19876426</v>
      </c>
      <c r="AU127" s="26">
        <f t="shared" si="599"/>
        <v>1171827</v>
      </c>
      <c r="AV127" s="26">
        <f t="shared" si="599"/>
        <v>3453206</v>
      </c>
      <c r="AW127" s="51">
        <f t="shared" si="599"/>
        <v>113.93110000000001</v>
      </c>
      <c r="AX127" s="51">
        <f t="shared" si="599"/>
        <v>86.617500000000007</v>
      </c>
      <c r="AY127" s="51">
        <f t="shared" si="599"/>
        <v>27.313600000000001</v>
      </c>
    </row>
    <row r="128" spans="1:51" outlineLevel="2" x14ac:dyDescent="0.25">
      <c r="A128" s="2">
        <v>1438</v>
      </c>
      <c r="B128" s="18">
        <v>600010490</v>
      </c>
      <c r="C128" s="18" t="s">
        <v>131</v>
      </c>
      <c r="D128" s="2">
        <v>3123</v>
      </c>
      <c r="E128" s="2" t="s">
        <v>60</v>
      </c>
      <c r="F128" s="18" t="s">
        <v>61</v>
      </c>
      <c r="G128" s="43">
        <v>39044813</v>
      </c>
      <c r="H128" s="43">
        <v>28085698</v>
      </c>
      <c r="I128" s="43"/>
      <c r="J128" s="43">
        <v>9492966</v>
      </c>
      <c r="K128" s="43">
        <v>561714</v>
      </c>
      <c r="L128" s="43">
        <v>904435</v>
      </c>
      <c r="M128" s="18">
        <v>54.797499999999999</v>
      </c>
      <c r="N128" s="18">
        <v>38.634999999999998</v>
      </c>
      <c r="O128" s="18">
        <v>16.162500000000001</v>
      </c>
      <c r="P128" s="43">
        <f t="shared" ref="P128:P129" si="600">W128*-1</f>
        <v>-364000</v>
      </c>
      <c r="Q128" s="43"/>
      <c r="R128" s="43"/>
      <c r="S128" s="43"/>
      <c r="T128" s="43"/>
      <c r="U128" s="43">
        <f t="shared" ref="U128:U129" si="601">P128+Q128+R128+S128+T128</f>
        <v>-364000</v>
      </c>
      <c r="V128" s="43">
        <f>ROUND(OON!J128*80%,0)</f>
        <v>0</v>
      </c>
      <c r="W128" s="43">
        <f>ROUND((OON!K128+OON!L128+OON!M128+OON!P128+OON!Q128)*80%,0)</f>
        <v>364000</v>
      </c>
      <c r="X128" s="43">
        <f>ROUND((OON!N128+OON!R128),0)</f>
        <v>0</v>
      </c>
      <c r="Y128" s="43"/>
      <c r="Z128" s="43">
        <f t="shared" ref="Z128:Z129" si="602">V128+W128+X128+Y128</f>
        <v>364000</v>
      </c>
      <c r="AA128" s="43">
        <f t="shared" ref="AA128:AA129" si="603">U128+Z128</f>
        <v>0</v>
      </c>
      <c r="AB128" s="43">
        <f t="shared" ref="AB128:AB129" si="604">ROUND((U128+V128+W128)*33.8%,0)</f>
        <v>0</v>
      </c>
      <c r="AC128" s="43">
        <f t="shared" ref="AC128:AC129" si="605">ROUND(U128*2%,0)</f>
        <v>-7280</v>
      </c>
      <c r="AD128" s="43"/>
      <c r="AE128" s="43"/>
      <c r="AF128" s="43"/>
      <c r="AG128" s="43">
        <f t="shared" ref="AG128:AG129" si="606">AD128+AE128+AF128</f>
        <v>0</v>
      </c>
      <c r="AH128" s="32">
        <f>OON!W128</f>
        <v>0</v>
      </c>
      <c r="AI128" s="32">
        <f>OON!X128</f>
        <v>-1.93</v>
      </c>
      <c r="AJ128" s="18"/>
      <c r="AK128" s="18"/>
      <c r="AL128" s="18"/>
      <c r="AM128" s="18"/>
      <c r="AN128" s="32">
        <f t="shared" ref="AN128:AN129" si="607">AH128+AJ128+AK128+AL128</f>
        <v>0</v>
      </c>
      <c r="AO128" s="32">
        <f t="shared" ref="AO128:AO129" si="608">AI128+AM128</f>
        <v>-1.93</v>
      </c>
      <c r="AP128" s="32">
        <f t="shared" ref="AP128:AP129" si="609">AN128+AO128</f>
        <v>-1.93</v>
      </c>
      <c r="AQ128" s="43">
        <f t="shared" ref="AQ128:AQ129" si="610">AR128+AS128+AT128+AU128+AV128</f>
        <v>39037533</v>
      </c>
      <c r="AR128" s="43">
        <f t="shared" ref="AR128:AR129" si="611">H128+U128</f>
        <v>27721698</v>
      </c>
      <c r="AS128" s="43">
        <f t="shared" ref="AS128:AS129" si="612">I128+Z128</f>
        <v>364000</v>
      </c>
      <c r="AT128" s="43">
        <f t="shared" ref="AT128:AT129" si="613">J128+AB128</f>
        <v>9492966</v>
      </c>
      <c r="AU128" s="43">
        <f t="shared" ref="AU128:AU129" si="614">K128+AC128</f>
        <v>554434</v>
      </c>
      <c r="AV128" s="43">
        <f t="shared" ref="AV128:AV129" si="615">L128+AG128</f>
        <v>904435</v>
      </c>
      <c r="AW128" s="32">
        <f t="shared" ref="AW128:AW129" si="616">AX128+AY128</f>
        <v>52.8675</v>
      </c>
      <c r="AX128" s="32">
        <f t="shared" ref="AX128:AX129" si="617">N128+AN128</f>
        <v>38.634999999999998</v>
      </c>
      <c r="AY128" s="32">
        <f t="shared" ref="AY128:AY129" si="618">O128+AO128</f>
        <v>14.232500000000002</v>
      </c>
    </row>
    <row r="129" spans="1:51" outlineLevel="2" x14ac:dyDescent="0.25">
      <c r="A129" s="2">
        <v>1438</v>
      </c>
      <c r="B129" s="18">
        <v>600010490</v>
      </c>
      <c r="C129" s="18" t="s">
        <v>131</v>
      </c>
      <c r="D129" s="2">
        <v>3123</v>
      </c>
      <c r="E129" s="2" t="s">
        <v>62</v>
      </c>
      <c r="F129" s="18" t="s">
        <v>218</v>
      </c>
      <c r="G129" s="43"/>
      <c r="H129" s="43"/>
      <c r="I129" s="43"/>
      <c r="J129" s="43"/>
      <c r="K129" s="43"/>
      <c r="L129" s="43"/>
      <c r="M129" s="18"/>
      <c r="N129" s="18"/>
      <c r="O129" s="18"/>
      <c r="P129" s="43">
        <f t="shared" si="600"/>
        <v>0</v>
      </c>
      <c r="Q129" s="43"/>
      <c r="R129" s="43"/>
      <c r="S129" s="43"/>
      <c r="T129" s="43"/>
      <c r="U129" s="43">
        <f t="shared" si="601"/>
        <v>0</v>
      </c>
      <c r="V129" s="43">
        <f>ROUND(OON!J129*80%,0)</f>
        <v>0</v>
      </c>
      <c r="W129" s="43">
        <f>ROUND((OON!K129+OON!L129+OON!M129+OON!P129+OON!Q129)*80%,0)</f>
        <v>0</v>
      </c>
      <c r="X129" s="43">
        <f>ROUND((OON!N129+OON!R129),0)</f>
        <v>0</v>
      </c>
      <c r="Y129" s="43"/>
      <c r="Z129" s="43">
        <f t="shared" si="602"/>
        <v>0</v>
      </c>
      <c r="AA129" s="43">
        <f t="shared" si="603"/>
        <v>0</v>
      </c>
      <c r="AB129" s="43">
        <f t="shared" si="604"/>
        <v>0</v>
      </c>
      <c r="AC129" s="43">
        <f t="shared" si="605"/>
        <v>0</v>
      </c>
      <c r="AD129" s="43"/>
      <c r="AE129" s="43"/>
      <c r="AF129" s="43"/>
      <c r="AG129" s="43">
        <f t="shared" si="606"/>
        <v>0</v>
      </c>
      <c r="AH129" s="32">
        <f>OON!W129</f>
        <v>0</v>
      </c>
      <c r="AI129" s="32">
        <f>OON!X129</f>
        <v>0</v>
      </c>
      <c r="AJ129" s="18"/>
      <c r="AK129" s="18"/>
      <c r="AL129" s="18"/>
      <c r="AM129" s="18"/>
      <c r="AN129" s="32">
        <f t="shared" si="607"/>
        <v>0</v>
      </c>
      <c r="AO129" s="32">
        <f t="shared" si="608"/>
        <v>0</v>
      </c>
      <c r="AP129" s="32">
        <f t="shared" si="609"/>
        <v>0</v>
      </c>
      <c r="AQ129" s="43">
        <f t="shared" si="610"/>
        <v>0</v>
      </c>
      <c r="AR129" s="43">
        <f t="shared" si="611"/>
        <v>0</v>
      </c>
      <c r="AS129" s="43">
        <f t="shared" si="612"/>
        <v>0</v>
      </c>
      <c r="AT129" s="43">
        <f t="shared" si="613"/>
        <v>0</v>
      </c>
      <c r="AU129" s="43">
        <f t="shared" si="614"/>
        <v>0</v>
      </c>
      <c r="AV129" s="43">
        <f t="shared" si="615"/>
        <v>0</v>
      </c>
      <c r="AW129" s="32">
        <f t="shared" si="616"/>
        <v>0</v>
      </c>
      <c r="AX129" s="32">
        <f t="shared" si="617"/>
        <v>0</v>
      </c>
      <c r="AY129" s="32">
        <f t="shared" si="618"/>
        <v>0</v>
      </c>
    </row>
    <row r="130" spans="1:51" outlineLevel="1" x14ac:dyDescent="0.25">
      <c r="A130" s="23"/>
      <c r="B130" s="24"/>
      <c r="C130" s="24" t="s">
        <v>190</v>
      </c>
      <c r="D130" s="23"/>
      <c r="E130" s="23"/>
      <c r="F130" s="24"/>
      <c r="G130" s="26">
        <f t="shared" ref="G130:AY130" si="619">SUBTOTAL(9,G128:G129)</f>
        <v>39044813</v>
      </c>
      <c r="H130" s="26">
        <f t="shared" si="619"/>
        <v>28085698</v>
      </c>
      <c r="I130" s="26">
        <f t="shared" si="619"/>
        <v>0</v>
      </c>
      <c r="J130" s="26">
        <f t="shared" si="619"/>
        <v>9492966</v>
      </c>
      <c r="K130" s="26">
        <f t="shared" si="619"/>
        <v>561714</v>
      </c>
      <c r="L130" s="26">
        <f t="shared" si="619"/>
        <v>904435</v>
      </c>
      <c r="M130" s="24">
        <f t="shared" si="619"/>
        <v>54.797499999999999</v>
      </c>
      <c r="N130" s="24">
        <f t="shared" si="619"/>
        <v>38.634999999999998</v>
      </c>
      <c r="O130" s="24">
        <f t="shared" si="619"/>
        <v>16.162500000000001</v>
      </c>
      <c r="P130" s="26">
        <f t="shared" si="619"/>
        <v>-364000</v>
      </c>
      <c r="Q130" s="26">
        <f t="shared" si="619"/>
        <v>0</v>
      </c>
      <c r="R130" s="26">
        <f t="shared" si="619"/>
        <v>0</v>
      </c>
      <c r="S130" s="26">
        <f t="shared" si="619"/>
        <v>0</v>
      </c>
      <c r="T130" s="26">
        <f t="shared" si="619"/>
        <v>0</v>
      </c>
      <c r="U130" s="26">
        <f t="shared" si="619"/>
        <v>-364000</v>
      </c>
      <c r="V130" s="26">
        <f t="shared" si="619"/>
        <v>0</v>
      </c>
      <c r="W130" s="26">
        <f t="shared" si="619"/>
        <v>364000</v>
      </c>
      <c r="X130" s="26">
        <f t="shared" si="619"/>
        <v>0</v>
      </c>
      <c r="Y130" s="26">
        <f t="shared" si="619"/>
        <v>0</v>
      </c>
      <c r="Z130" s="26">
        <f t="shared" si="619"/>
        <v>364000</v>
      </c>
      <c r="AA130" s="26">
        <f t="shared" si="619"/>
        <v>0</v>
      </c>
      <c r="AB130" s="26">
        <f t="shared" si="619"/>
        <v>0</v>
      </c>
      <c r="AC130" s="26">
        <f t="shared" si="619"/>
        <v>-7280</v>
      </c>
      <c r="AD130" s="26">
        <f t="shared" si="619"/>
        <v>0</v>
      </c>
      <c r="AE130" s="26">
        <f t="shared" si="619"/>
        <v>0</v>
      </c>
      <c r="AF130" s="26">
        <f t="shared" si="619"/>
        <v>0</v>
      </c>
      <c r="AG130" s="26">
        <f t="shared" si="619"/>
        <v>0</v>
      </c>
      <c r="AH130" s="24">
        <f t="shared" si="619"/>
        <v>0</v>
      </c>
      <c r="AI130" s="24">
        <f t="shared" si="619"/>
        <v>-1.93</v>
      </c>
      <c r="AJ130" s="24">
        <f t="shared" si="619"/>
        <v>0</v>
      </c>
      <c r="AK130" s="24">
        <f t="shared" si="619"/>
        <v>0</v>
      </c>
      <c r="AL130" s="24">
        <f t="shared" si="619"/>
        <v>0</v>
      </c>
      <c r="AM130" s="24">
        <f t="shared" si="619"/>
        <v>0</v>
      </c>
      <c r="AN130" s="24">
        <f t="shared" si="619"/>
        <v>0</v>
      </c>
      <c r="AO130" s="24">
        <f t="shared" si="619"/>
        <v>-1.93</v>
      </c>
      <c r="AP130" s="24">
        <f t="shared" si="619"/>
        <v>-1.93</v>
      </c>
      <c r="AQ130" s="26">
        <f t="shared" si="619"/>
        <v>39037533</v>
      </c>
      <c r="AR130" s="26">
        <f t="shared" si="619"/>
        <v>27721698</v>
      </c>
      <c r="AS130" s="26">
        <f t="shared" si="619"/>
        <v>364000</v>
      </c>
      <c r="AT130" s="26">
        <f t="shared" si="619"/>
        <v>9492966</v>
      </c>
      <c r="AU130" s="26">
        <f t="shared" si="619"/>
        <v>554434</v>
      </c>
      <c r="AV130" s="26">
        <f t="shared" si="619"/>
        <v>904435</v>
      </c>
      <c r="AW130" s="51">
        <f t="shared" si="619"/>
        <v>52.8675</v>
      </c>
      <c r="AX130" s="51">
        <f t="shared" si="619"/>
        <v>38.634999999999998</v>
      </c>
      <c r="AY130" s="51">
        <f t="shared" si="619"/>
        <v>14.232500000000002</v>
      </c>
    </row>
    <row r="131" spans="1:51" outlineLevel="2" x14ac:dyDescent="0.25">
      <c r="A131" s="2">
        <v>1440</v>
      </c>
      <c r="B131" s="18">
        <v>600010481</v>
      </c>
      <c r="C131" s="18" t="s">
        <v>132</v>
      </c>
      <c r="D131" s="2">
        <v>3123</v>
      </c>
      <c r="E131" s="2" t="s">
        <v>60</v>
      </c>
      <c r="F131" s="18" t="s">
        <v>61</v>
      </c>
      <c r="G131" s="43">
        <v>23467062</v>
      </c>
      <c r="H131" s="43">
        <v>17133919</v>
      </c>
      <c r="I131" s="43"/>
      <c r="J131" s="43">
        <v>5791265</v>
      </c>
      <c r="K131" s="43">
        <v>342678</v>
      </c>
      <c r="L131" s="43">
        <v>199200</v>
      </c>
      <c r="M131" s="18">
        <v>33.5242</v>
      </c>
      <c r="N131" s="18">
        <v>24.814599999999999</v>
      </c>
      <c r="O131" s="18">
        <v>8.7096</v>
      </c>
      <c r="P131" s="43">
        <f t="shared" ref="P131:P133" si="620">W131*-1</f>
        <v>-495160</v>
      </c>
      <c r="Q131" s="43"/>
      <c r="R131" s="43"/>
      <c r="S131" s="43"/>
      <c r="T131" s="43"/>
      <c r="U131" s="43">
        <f t="shared" ref="U131:U133" si="621">P131+Q131+R131+S131+T131</f>
        <v>-495160</v>
      </c>
      <c r="V131" s="43">
        <f>ROUND(OON!J131*80%,0)</f>
        <v>0</v>
      </c>
      <c r="W131" s="43">
        <f>ROUND((OON!K131+OON!L131+OON!M131+OON!P131+OON!Q131)*80%,0)</f>
        <v>495160</v>
      </c>
      <c r="X131" s="43">
        <f>ROUND((OON!N131+OON!R131),0)</f>
        <v>0</v>
      </c>
      <c r="Y131" s="43"/>
      <c r="Z131" s="43">
        <f t="shared" ref="Z131:Z133" si="622">V131+W131+X131+Y131</f>
        <v>495160</v>
      </c>
      <c r="AA131" s="43">
        <f t="shared" ref="AA131:AA133" si="623">U131+Z131</f>
        <v>0</v>
      </c>
      <c r="AB131" s="43">
        <f t="shared" ref="AB131:AB133" si="624">ROUND((U131+V131+W131)*33.8%,0)</f>
        <v>0</v>
      </c>
      <c r="AC131" s="43">
        <f t="shared" ref="AC131:AC133" si="625">ROUND(U131*2%,0)</f>
        <v>-9903</v>
      </c>
      <c r="AD131" s="43"/>
      <c r="AE131" s="43"/>
      <c r="AF131" s="43"/>
      <c r="AG131" s="43">
        <f t="shared" ref="AG131:AG133" si="626">AD131+AE131+AF131</f>
        <v>0</v>
      </c>
      <c r="AH131" s="32">
        <f>OON!W131</f>
        <v>0</v>
      </c>
      <c r="AI131" s="32">
        <f>OON!X131</f>
        <v>-2.54</v>
      </c>
      <c r="AJ131" s="18"/>
      <c r="AK131" s="18"/>
      <c r="AL131" s="18"/>
      <c r="AM131" s="18"/>
      <c r="AN131" s="32">
        <f t="shared" ref="AN131:AN133" si="627">AH131+AJ131+AK131+AL131</f>
        <v>0</v>
      </c>
      <c r="AO131" s="32">
        <f t="shared" ref="AO131:AO133" si="628">AI131+AM131</f>
        <v>-2.54</v>
      </c>
      <c r="AP131" s="32">
        <f t="shared" ref="AP131:AP133" si="629">AN131+AO131</f>
        <v>-2.54</v>
      </c>
      <c r="AQ131" s="43">
        <f t="shared" ref="AQ131:AQ133" si="630">AR131+AS131+AT131+AU131+AV131</f>
        <v>23457159</v>
      </c>
      <c r="AR131" s="43">
        <f t="shared" ref="AR131:AR133" si="631">H131+U131</f>
        <v>16638759</v>
      </c>
      <c r="AS131" s="43">
        <f t="shared" ref="AS131:AS133" si="632">I131+Z131</f>
        <v>495160</v>
      </c>
      <c r="AT131" s="43">
        <f t="shared" ref="AT131:AT133" si="633">J131+AB131</f>
        <v>5791265</v>
      </c>
      <c r="AU131" s="43">
        <f t="shared" ref="AU131:AU133" si="634">K131+AC131</f>
        <v>332775</v>
      </c>
      <c r="AV131" s="43">
        <f t="shared" ref="AV131:AV133" si="635">L131+AG131</f>
        <v>199200</v>
      </c>
      <c r="AW131" s="32">
        <f t="shared" ref="AW131:AW133" si="636">AX131+AY131</f>
        <v>30.984199999999998</v>
      </c>
      <c r="AX131" s="32">
        <f t="shared" ref="AX131:AX133" si="637">N131+AN131</f>
        <v>24.814599999999999</v>
      </c>
      <c r="AY131" s="32">
        <f t="shared" ref="AY131:AY133" si="638">O131+AO131</f>
        <v>6.1696</v>
      </c>
    </row>
    <row r="132" spans="1:51" outlineLevel="2" x14ac:dyDescent="0.25">
      <c r="A132" s="2">
        <v>1440</v>
      </c>
      <c r="B132" s="18">
        <v>600010481</v>
      </c>
      <c r="C132" s="18" t="s">
        <v>132</v>
      </c>
      <c r="D132" s="2">
        <v>3123</v>
      </c>
      <c r="E132" s="2" t="s">
        <v>62</v>
      </c>
      <c r="F132" s="18" t="s">
        <v>218</v>
      </c>
      <c r="G132" s="43"/>
      <c r="H132" s="43"/>
      <c r="I132" s="43"/>
      <c r="J132" s="43"/>
      <c r="K132" s="43"/>
      <c r="L132" s="43"/>
      <c r="M132" s="18"/>
      <c r="N132" s="18"/>
      <c r="O132" s="18"/>
      <c r="P132" s="43">
        <f t="shared" si="620"/>
        <v>0</v>
      </c>
      <c r="Q132" s="43"/>
      <c r="R132" s="43"/>
      <c r="S132" s="43"/>
      <c r="T132" s="43"/>
      <c r="U132" s="43">
        <f t="shared" si="621"/>
        <v>0</v>
      </c>
      <c r="V132" s="43">
        <f>ROUND(OON!J132*80%,0)</f>
        <v>0</v>
      </c>
      <c r="W132" s="43">
        <f>ROUND((OON!K132+OON!L132+OON!M132+OON!P132+OON!Q132)*80%,0)</f>
        <v>0</v>
      </c>
      <c r="X132" s="43">
        <f>ROUND((OON!N132+OON!R132),0)</f>
        <v>0</v>
      </c>
      <c r="Y132" s="43"/>
      <c r="Z132" s="43">
        <f t="shared" si="622"/>
        <v>0</v>
      </c>
      <c r="AA132" s="43">
        <f t="shared" si="623"/>
        <v>0</v>
      </c>
      <c r="AB132" s="43">
        <f t="shared" si="624"/>
        <v>0</v>
      </c>
      <c r="AC132" s="43">
        <f t="shared" si="625"/>
        <v>0</v>
      </c>
      <c r="AD132" s="43"/>
      <c r="AE132" s="43"/>
      <c r="AF132" s="43"/>
      <c r="AG132" s="43">
        <f t="shared" si="626"/>
        <v>0</v>
      </c>
      <c r="AH132" s="32">
        <f>OON!W132</f>
        <v>0</v>
      </c>
      <c r="AI132" s="32">
        <f>OON!X132</f>
        <v>0</v>
      </c>
      <c r="AJ132" s="18"/>
      <c r="AK132" s="18"/>
      <c r="AL132" s="18"/>
      <c r="AM132" s="18"/>
      <c r="AN132" s="32">
        <f t="shared" si="627"/>
        <v>0</v>
      </c>
      <c r="AO132" s="32">
        <f t="shared" si="628"/>
        <v>0</v>
      </c>
      <c r="AP132" s="32">
        <f t="shared" si="629"/>
        <v>0</v>
      </c>
      <c r="AQ132" s="43">
        <f t="shared" si="630"/>
        <v>0</v>
      </c>
      <c r="AR132" s="43">
        <f t="shared" si="631"/>
        <v>0</v>
      </c>
      <c r="AS132" s="43">
        <f t="shared" si="632"/>
        <v>0</v>
      </c>
      <c r="AT132" s="43">
        <f t="shared" si="633"/>
        <v>0</v>
      </c>
      <c r="AU132" s="43">
        <f t="shared" si="634"/>
        <v>0</v>
      </c>
      <c r="AV132" s="43">
        <f t="shared" si="635"/>
        <v>0</v>
      </c>
      <c r="AW132" s="32">
        <f t="shared" si="636"/>
        <v>0</v>
      </c>
      <c r="AX132" s="32">
        <f t="shared" si="637"/>
        <v>0</v>
      </c>
      <c r="AY132" s="32">
        <f t="shared" si="638"/>
        <v>0</v>
      </c>
    </row>
    <row r="133" spans="1:51" outlineLevel="2" x14ac:dyDescent="0.25">
      <c r="A133" s="2">
        <v>1440</v>
      </c>
      <c r="B133" s="18">
        <v>600010481</v>
      </c>
      <c r="C133" s="18" t="s">
        <v>132</v>
      </c>
      <c r="D133" s="2">
        <v>3147</v>
      </c>
      <c r="E133" s="2" t="s">
        <v>64</v>
      </c>
      <c r="F133" s="18" t="s">
        <v>218</v>
      </c>
      <c r="G133" s="43">
        <v>7296785</v>
      </c>
      <c r="H133" s="43">
        <v>5329113</v>
      </c>
      <c r="I133" s="43"/>
      <c r="J133" s="43">
        <v>1801240</v>
      </c>
      <c r="K133" s="43">
        <v>106582</v>
      </c>
      <c r="L133" s="43">
        <v>59850</v>
      </c>
      <c r="M133" s="18">
        <v>13.02</v>
      </c>
      <c r="N133" s="18">
        <v>8.41</v>
      </c>
      <c r="O133" s="18">
        <v>4.6099999999999994</v>
      </c>
      <c r="P133" s="43">
        <f t="shared" si="620"/>
        <v>0</v>
      </c>
      <c r="Q133" s="43"/>
      <c r="R133" s="43"/>
      <c r="S133" s="43"/>
      <c r="T133" s="43"/>
      <c r="U133" s="43">
        <f t="shared" si="621"/>
        <v>0</v>
      </c>
      <c r="V133" s="43">
        <f>ROUND(OON!J133*80%,0)</f>
        <v>0</v>
      </c>
      <c r="W133" s="43">
        <f>ROUND((OON!K133+OON!L133+OON!M133+OON!P133+OON!Q133)*80%,0)</f>
        <v>0</v>
      </c>
      <c r="X133" s="43">
        <f>ROUND((OON!N133+OON!R133),0)</f>
        <v>0</v>
      </c>
      <c r="Y133" s="43"/>
      <c r="Z133" s="43">
        <f t="shared" si="622"/>
        <v>0</v>
      </c>
      <c r="AA133" s="43">
        <f t="shared" si="623"/>
        <v>0</v>
      </c>
      <c r="AB133" s="43">
        <f t="shared" si="624"/>
        <v>0</v>
      </c>
      <c r="AC133" s="43">
        <f t="shared" si="625"/>
        <v>0</v>
      </c>
      <c r="AD133" s="43"/>
      <c r="AE133" s="43"/>
      <c r="AF133" s="43"/>
      <c r="AG133" s="43">
        <f t="shared" si="626"/>
        <v>0</v>
      </c>
      <c r="AH133" s="32">
        <f>OON!W133</f>
        <v>0</v>
      </c>
      <c r="AI133" s="32">
        <f>OON!X133</f>
        <v>0</v>
      </c>
      <c r="AJ133" s="18"/>
      <c r="AK133" s="18"/>
      <c r="AL133" s="18"/>
      <c r="AM133" s="18"/>
      <c r="AN133" s="32">
        <f t="shared" si="627"/>
        <v>0</v>
      </c>
      <c r="AO133" s="32">
        <f t="shared" si="628"/>
        <v>0</v>
      </c>
      <c r="AP133" s="32">
        <f t="shared" si="629"/>
        <v>0</v>
      </c>
      <c r="AQ133" s="43">
        <f t="shared" si="630"/>
        <v>7296785</v>
      </c>
      <c r="AR133" s="43">
        <f t="shared" si="631"/>
        <v>5329113</v>
      </c>
      <c r="AS133" s="43">
        <f t="shared" si="632"/>
        <v>0</v>
      </c>
      <c r="AT133" s="43">
        <f t="shared" si="633"/>
        <v>1801240</v>
      </c>
      <c r="AU133" s="43">
        <f t="shared" si="634"/>
        <v>106582</v>
      </c>
      <c r="AV133" s="43">
        <f t="shared" si="635"/>
        <v>59850</v>
      </c>
      <c r="AW133" s="32">
        <f t="shared" si="636"/>
        <v>13.02</v>
      </c>
      <c r="AX133" s="32">
        <f t="shared" si="637"/>
        <v>8.41</v>
      </c>
      <c r="AY133" s="32">
        <f t="shared" si="638"/>
        <v>4.6099999999999994</v>
      </c>
    </row>
    <row r="134" spans="1:51" outlineLevel="1" x14ac:dyDescent="0.25">
      <c r="A134" s="23"/>
      <c r="B134" s="24"/>
      <c r="C134" s="24" t="s">
        <v>191</v>
      </c>
      <c r="D134" s="23"/>
      <c r="E134" s="23"/>
      <c r="F134" s="24"/>
      <c r="G134" s="26">
        <f t="shared" ref="G134:AY134" si="639">SUBTOTAL(9,G131:G133)</f>
        <v>30763847</v>
      </c>
      <c r="H134" s="26">
        <f t="shared" si="639"/>
        <v>22463032</v>
      </c>
      <c r="I134" s="26">
        <f t="shared" si="639"/>
        <v>0</v>
      </c>
      <c r="J134" s="26">
        <f t="shared" si="639"/>
        <v>7592505</v>
      </c>
      <c r="K134" s="26">
        <f t="shared" si="639"/>
        <v>449260</v>
      </c>
      <c r="L134" s="26">
        <f t="shared" si="639"/>
        <v>259050</v>
      </c>
      <c r="M134" s="24">
        <f t="shared" si="639"/>
        <v>46.544200000000004</v>
      </c>
      <c r="N134" s="24">
        <f t="shared" si="639"/>
        <v>33.224599999999995</v>
      </c>
      <c r="O134" s="24">
        <f t="shared" si="639"/>
        <v>13.319599999999999</v>
      </c>
      <c r="P134" s="26">
        <f t="shared" si="639"/>
        <v>-495160</v>
      </c>
      <c r="Q134" s="26">
        <f t="shared" si="639"/>
        <v>0</v>
      </c>
      <c r="R134" s="26">
        <f t="shared" si="639"/>
        <v>0</v>
      </c>
      <c r="S134" s="26">
        <f t="shared" si="639"/>
        <v>0</v>
      </c>
      <c r="T134" s="26">
        <f t="shared" si="639"/>
        <v>0</v>
      </c>
      <c r="U134" s="26">
        <f t="shared" si="639"/>
        <v>-495160</v>
      </c>
      <c r="V134" s="26">
        <f t="shared" si="639"/>
        <v>0</v>
      </c>
      <c r="W134" s="26">
        <f t="shared" si="639"/>
        <v>495160</v>
      </c>
      <c r="X134" s="26">
        <f t="shared" si="639"/>
        <v>0</v>
      </c>
      <c r="Y134" s="26">
        <f t="shared" si="639"/>
        <v>0</v>
      </c>
      <c r="Z134" s="26">
        <f t="shared" si="639"/>
        <v>495160</v>
      </c>
      <c r="AA134" s="26">
        <f t="shared" si="639"/>
        <v>0</v>
      </c>
      <c r="AB134" s="26">
        <f t="shared" si="639"/>
        <v>0</v>
      </c>
      <c r="AC134" s="26">
        <f t="shared" si="639"/>
        <v>-9903</v>
      </c>
      <c r="AD134" s="26">
        <f t="shared" si="639"/>
        <v>0</v>
      </c>
      <c r="AE134" s="26">
        <f t="shared" si="639"/>
        <v>0</v>
      </c>
      <c r="AF134" s="26">
        <f t="shared" si="639"/>
        <v>0</v>
      </c>
      <c r="AG134" s="26">
        <f t="shared" si="639"/>
        <v>0</v>
      </c>
      <c r="AH134" s="24">
        <f t="shared" si="639"/>
        <v>0</v>
      </c>
      <c r="AI134" s="24">
        <f t="shared" si="639"/>
        <v>-2.54</v>
      </c>
      <c r="AJ134" s="24">
        <f t="shared" si="639"/>
        <v>0</v>
      </c>
      <c r="AK134" s="24">
        <f t="shared" si="639"/>
        <v>0</v>
      </c>
      <c r="AL134" s="24">
        <f t="shared" si="639"/>
        <v>0</v>
      </c>
      <c r="AM134" s="24">
        <f t="shared" si="639"/>
        <v>0</v>
      </c>
      <c r="AN134" s="24">
        <f t="shared" si="639"/>
        <v>0</v>
      </c>
      <c r="AO134" s="24">
        <f t="shared" si="639"/>
        <v>-2.54</v>
      </c>
      <c r="AP134" s="24">
        <f t="shared" si="639"/>
        <v>-2.54</v>
      </c>
      <c r="AQ134" s="26">
        <f t="shared" si="639"/>
        <v>30753944</v>
      </c>
      <c r="AR134" s="26">
        <f t="shared" si="639"/>
        <v>21967872</v>
      </c>
      <c r="AS134" s="26">
        <f t="shared" si="639"/>
        <v>495160</v>
      </c>
      <c r="AT134" s="26">
        <f t="shared" si="639"/>
        <v>7592505</v>
      </c>
      <c r="AU134" s="26">
        <f t="shared" si="639"/>
        <v>439357</v>
      </c>
      <c r="AV134" s="26">
        <f t="shared" si="639"/>
        <v>259050</v>
      </c>
      <c r="AW134" s="51">
        <f t="shared" si="639"/>
        <v>44.004199999999997</v>
      </c>
      <c r="AX134" s="51">
        <f t="shared" si="639"/>
        <v>33.224599999999995</v>
      </c>
      <c r="AY134" s="51">
        <f t="shared" si="639"/>
        <v>10.779599999999999</v>
      </c>
    </row>
    <row r="135" spans="1:51" outlineLevel="2" x14ac:dyDescent="0.25">
      <c r="A135" s="2">
        <v>1442</v>
      </c>
      <c r="B135" s="18">
        <v>600010686</v>
      </c>
      <c r="C135" s="18" t="s">
        <v>133</v>
      </c>
      <c r="D135" s="2">
        <v>3123</v>
      </c>
      <c r="E135" s="2" t="s">
        <v>60</v>
      </c>
      <c r="F135" s="18" t="s">
        <v>61</v>
      </c>
      <c r="G135" s="43">
        <v>54877455</v>
      </c>
      <c r="H135" s="43">
        <v>40015799</v>
      </c>
      <c r="I135" s="43"/>
      <c r="J135" s="43">
        <v>13525340</v>
      </c>
      <c r="K135" s="43">
        <v>800316</v>
      </c>
      <c r="L135" s="43">
        <v>536000</v>
      </c>
      <c r="M135" s="18">
        <v>77.998699999999999</v>
      </c>
      <c r="N135" s="18">
        <v>52.880200000000002</v>
      </c>
      <c r="O135" s="18">
        <v>25.118500000000001</v>
      </c>
      <c r="P135" s="43">
        <f t="shared" ref="P135:P136" si="640">W135*-1</f>
        <v>-80000</v>
      </c>
      <c r="Q135" s="43"/>
      <c r="R135" s="43"/>
      <c r="S135" s="43"/>
      <c r="T135" s="43"/>
      <c r="U135" s="43">
        <f t="shared" ref="U135:U136" si="641">P135+Q135+R135+S135+T135</f>
        <v>-80000</v>
      </c>
      <c r="V135" s="43">
        <f>ROUND(OON!J135*80%,0)</f>
        <v>0</v>
      </c>
      <c r="W135" s="43">
        <f>ROUND((OON!K135+OON!L135+OON!M135+OON!P135+OON!Q135)*80%,0)</f>
        <v>80000</v>
      </c>
      <c r="X135" s="43">
        <f>ROUND((OON!N135+OON!R135),0)</f>
        <v>0</v>
      </c>
      <c r="Y135" s="43"/>
      <c r="Z135" s="43">
        <f t="shared" ref="Z135:Z136" si="642">V135+W135+X135+Y135</f>
        <v>80000</v>
      </c>
      <c r="AA135" s="43">
        <f t="shared" ref="AA135:AA136" si="643">U135+Z135</f>
        <v>0</v>
      </c>
      <c r="AB135" s="43">
        <f t="shared" ref="AB135:AB136" si="644">ROUND((U135+V135+W135)*33.8%,0)</f>
        <v>0</v>
      </c>
      <c r="AC135" s="43">
        <f t="shared" ref="AC135:AC136" si="645">ROUND(U135*2%,0)</f>
        <v>-1600</v>
      </c>
      <c r="AD135" s="43"/>
      <c r="AE135" s="43"/>
      <c r="AF135" s="43"/>
      <c r="AG135" s="43">
        <f t="shared" ref="AG135:AG136" si="646">AD135+AE135+AF135</f>
        <v>0</v>
      </c>
      <c r="AH135" s="32">
        <f>OON!W135</f>
        <v>-0.03</v>
      </c>
      <c r="AI135" s="32">
        <f>OON!X135</f>
        <v>-0.38</v>
      </c>
      <c r="AJ135" s="18"/>
      <c r="AK135" s="18"/>
      <c r="AL135" s="18"/>
      <c r="AM135" s="18"/>
      <c r="AN135" s="32">
        <f t="shared" ref="AN135:AN136" si="647">AH135+AJ135+AK135+AL135</f>
        <v>-0.03</v>
      </c>
      <c r="AO135" s="32">
        <f t="shared" ref="AO135:AO136" si="648">AI135+AM135</f>
        <v>-0.38</v>
      </c>
      <c r="AP135" s="32">
        <f t="shared" ref="AP135:AP136" si="649">AN135+AO135</f>
        <v>-0.41000000000000003</v>
      </c>
      <c r="AQ135" s="43">
        <f t="shared" ref="AQ135:AQ136" si="650">AR135+AS135+AT135+AU135+AV135</f>
        <v>54875855</v>
      </c>
      <c r="AR135" s="43">
        <f t="shared" ref="AR135:AR136" si="651">H135+U135</f>
        <v>39935799</v>
      </c>
      <c r="AS135" s="43">
        <f t="shared" ref="AS135:AS136" si="652">I135+Z135</f>
        <v>80000</v>
      </c>
      <c r="AT135" s="43">
        <f t="shared" ref="AT135:AT136" si="653">J135+AB135</f>
        <v>13525340</v>
      </c>
      <c r="AU135" s="43">
        <f t="shared" ref="AU135:AU136" si="654">K135+AC135</f>
        <v>798716</v>
      </c>
      <c r="AV135" s="43">
        <f t="shared" ref="AV135:AV136" si="655">L135+AG135</f>
        <v>536000</v>
      </c>
      <c r="AW135" s="32">
        <f t="shared" ref="AW135:AW136" si="656">AX135+AY135</f>
        <v>77.588700000000003</v>
      </c>
      <c r="AX135" s="32">
        <f t="shared" ref="AX135:AX136" si="657">N135+AN135</f>
        <v>52.850200000000001</v>
      </c>
      <c r="AY135" s="32">
        <f t="shared" ref="AY135:AY136" si="658">O135+AO135</f>
        <v>24.738500000000002</v>
      </c>
    </row>
    <row r="136" spans="1:51" outlineLevel="2" x14ac:dyDescent="0.25">
      <c r="A136" s="2">
        <v>1442</v>
      </c>
      <c r="B136" s="18">
        <v>600010686</v>
      </c>
      <c r="C136" s="18" t="s">
        <v>133</v>
      </c>
      <c r="D136" s="2">
        <v>3123</v>
      </c>
      <c r="E136" s="2" t="s">
        <v>62</v>
      </c>
      <c r="F136" s="18" t="s">
        <v>218</v>
      </c>
      <c r="G136" s="43"/>
      <c r="H136" s="43"/>
      <c r="I136" s="43"/>
      <c r="J136" s="43"/>
      <c r="K136" s="43"/>
      <c r="L136" s="43"/>
      <c r="M136" s="18"/>
      <c r="N136" s="18"/>
      <c r="O136" s="18"/>
      <c r="P136" s="43">
        <f t="shared" si="640"/>
        <v>0</v>
      </c>
      <c r="Q136" s="43"/>
      <c r="R136" s="43"/>
      <c r="S136" s="43"/>
      <c r="T136" s="43"/>
      <c r="U136" s="43">
        <f t="shared" si="641"/>
        <v>0</v>
      </c>
      <c r="V136" s="43">
        <f>ROUND(OON!J136*80%,0)</f>
        <v>0</v>
      </c>
      <c r="W136" s="43">
        <f>ROUND((OON!K136+OON!L136+OON!M136+OON!P136+OON!Q136)*80%,0)</f>
        <v>0</v>
      </c>
      <c r="X136" s="43">
        <f>ROUND((OON!N136+OON!R136),0)</f>
        <v>0</v>
      </c>
      <c r="Y136" s="43"/>
      <c r="Z136" s="43">
        <f t="shared" si="642"/>
        <v>0</v>
      </c>
      <c r="AA136" s="43">
        <f t="shared" si="643"/>
        <v>0</v>
      </c>
      <c r="AB136" s="43">
        <f t="shared" si="644"/>
        <v>0</v>
      </c>
      <c r="AC136" s="43">
        <f t="shared" si="645"/>
        <v>0</v>
      </c>
      <c r="AD136" s="43"/>
      <c r="AE136" s="43"/>
      <c r="AF136" s="43"/>
      <c r="AG136" s="43">
        <f t="shared" si="646"/>
        <v>0</v>
      </c>
      <c r="AH136" s="32">
        <f>OON!W136</f>
        <v>0</v>
      </c>
      <c r="AI136" s="32">
        <f>OON!X136</f>
        <v>0</v>
      </c>
      <c r="AJ136" s="18"/>
      <c r="AK136" s="18"/>
      <c r="AL136" s="18"/>
      <c r="AM136" s="18"/>
      <c r="AN136" s="32">
        <f t="shared" si="647"/>
        <v>0</v>
      </c>
      <c r="AO136" s="32">
        <f t="shared" si="648"/>
        <v>0</v>
      </c>
      <c r="AP136" s="32">
        <f t="shared" si="649"/>
        <v>0</v>
      </c>
      <c r="AQ136" s="43">
        <f t="shared" si="650"/>
        <v>0</v>
      </c>
      <c r="AR136" s="43">
        <f t="shared" si="651"/>
        <v>0</v>
      </c>
      <c r="AS136" s="43">
        <f t="shared" si="652"/>
        <v>0</v>
      </c>
      <c r="AT136" s="43">
        <f t="shared" si="653"/>
        <v>0</v>
      </c>
      <c r="AU136" s="43">
        <f t="shared" si="654"/>
        <v>0</v>
      </c>
      <c r="AV136" s="43">
        <f t="shared" si="655"/>
        <v>0</v>
      </c>
      <c r="AW136" s="32">
        <f t="shared" si="656"/>
        <v>0</v>
      </c>
      <c r="AX136" s="32">
        <f t="shared" si="657"/>
        <v>0</v>
      </c>
      <c r="AY136" s="32">
        <f t="shared" si="658"/>
        <v>0</v>
      </c>
    </row>
    <row r="137" spans="1:51" outlineLevel="1" x14ac:dyDescent="0.25">
      <c r="A137" s="23"/>
      <c r="B137" s="24"/>
      <c r="C137" s="24" t="s">
        <v>192</v>
      </c>
      <c r="D137" s="23"/>
      <c r="E137" s="23"/>
      <c r="F137" s="24"/>
      <c r="G137" s="26">
        <f t="shared" ref="G137:AY137" si="659">SUBTOTAL(9,G135:G136)</f>
        <v>54877455</v>
      </c>
      <c r="H137" s="26">
        <f t="shared" si="659"/>
        <v>40015799</v>
      </c>
      <c r="I137" s="26">
        <f t="shared" si="659"/>
        <v>0</v>
      </c>
      <c r="J137" s="26">
        <f t="shared" si="659"/>
        <v>13525340</v>
      </c>
      <c r="K137" s="26">
        <f t="shared" si="659"/>
        <v>800316</v>
      </c>
      <c r="L137" s="26">
        <f t="shared" si="659"/>
        <v>536000</v>
      </c>
      <c r="M137" s="24">
        <f t="shared" si="659"/>
        <v>77.998699999999999</v>
      </c>
      <c r="N137" s="24">
        <f t="shared" si="659"/>
        <v>52.880200000000002</v>
      </c>
      <c r="O137" s="24">
        <f t="shared" si="659"/>
        <v>25.118500000000001</v>
      </c>
      <c r="P137" s="26">
        <f t="shared" si="659"/>
        <v>-80000</v>
      </c>
      <c r="Q137" s="26">
        <f t="shared" si="659"/>
        <v>0</v>
      </c>
      <c r="R137" s="26">
        <f t="shared" si="659"/>
        <v>0</v>
      </c>
      <c r="S137" s="26">
        <f t="shared" si="659"/>
        <v>0</v>
      </c>
      <c r="T137" s="26">
        <f t="shared" si="659"/>
        <v>0</v>
      </c>
      <c r="U137" s="26">
        <f t="shared" si="659"/>
        <v>-80000</v>
      </c>
      <c r="V137" s="26">
        <f t="shared" si="659"/>
        <v>0</v>
      </c>
      <c r="W137" s="26">
        <f t="shared" si="659"/>
        <v>80000</v>
      </c>
      <c r="X137" s="26">
        <f t="shared" si="659"/>
        <v>0</v>
      </c>
      <c r="Y137" s="26">
        <f t="shared" si="659"/>
        <v>0</v>
      </c>
      <c r="Z137" s="26">
        <f t="shared" si="659"/>
        <v>80000</v>
      </c>
      <c r="AA137" s="26">
        <f t="shared" si="659"/>
        <v>0</v>
      </c>
      <c r="AB137" s="26">
        <f t="shared" si="659"/>
        <v>0</v>
      </c>
      <c r="AC137" s="26">
        <f t="shared" si="659"/>
        <v>-1600</v>
      </c>
      <c r="AD137" s="26">
        <f t="shared" si="659"/>
        <v>0</v>
      </c>
      <c r="AE137" s="26">
        <f t="shared" si="659"/>
        <v>0</v>
      </c>
      <c r="AF137" s="26">
        <f t="shared" si="659"/>
        <v>0</v>
      </c>
      <c r="AG137" s="26">
        <f t="shared" si="659"/>
        <v>0</v>
      </c>
      <c r="AH137" s="24">
        <f t="shared" si="659"/>
        <v>-0.03</v>
      </c>
      <c r="AI137" s="24">
        <f t="shared" si="659"/>
        <v>-0.38</v>
      </c>
      <c r="AJ137" s="24">
        <f t="shared" si="659"/>
        <v>0</v>
      </c>
      <c r="AK137" s="24">
        <f t="shared" si="659"/>
        <v>0</v>
      </c>
      <c r="AL137" s="24">
        <f t="shared" si="659"/>
        <v>0</v>
      </c>
      <c r="AM137" s="24">
        <f t="shared" si="659"/>
        <v>0</v>
      </c>
      <c r="AN137" s="24">
        <f t="shared" si="659"/>
        <v>-0.03</v>
      </c>
      <c r="AO137" s="24">
        <f t="shared" si="659"/>
        <v>-0.38</v>
      </c>
      <c r="AP137" s="24">
        <f t="shared" si="659"/>
        <v>-0.41000000000000003</v>
      </c>
      <c r="AQ137" s="26">
        <f t="shared" si="659"/>
        <v>54875855</v>
      </c>
      <c r="AR137" s="26">
        <f t="shared" si="659"/>
        <v>39935799</v>
      </c>
      <c r="AS137" s="26">
        <f t="shared" si="659"/>
        <v>80000</v>
      </c>
      <c r="AT137" s="26">
        <f t="shared" si="659"/>
        <v>13525340</v>
      </c>
      <c r="AU137" s="26">
        <f t="shared" si="659"/>
        <v>798716</v>
      </c>
      <c r="AV137" s="26">
        <f t="shared" si="659"/>
        <v>536000</v>
      </c>
      <c r="AW137" s="51">
        <f t="shared" si="659"/>
        <v>77.588700000000003</v>
      </c>
      <c r="AX137" s="51">
        <f t="shared" si="659"/>
        <v>52.850200000000001</v>
      </c>
      <c r="AY137" s="51">
        <f t="shared" si="659"/>
        <v>24.738500000000002</v>
      </c>
    </row>
    <row r="138" spans="1:51" outlineLevel="2" x14ac:dyDescent="0.25">
      <c r="A138" s="2">
        <v>1443</v>
      </c>
      <c r="B138" s="18">
        <v>600170918</v>
      </c>
      <c r="C138" s="18" t="s">
        <v>134</v>
      </c>
      <c r="D138" s="2">
        <v>3123</v>
      </c>
      <c r="E138" s="2" t="s">
        <v>60</v>
      </c>
      <c r="F138" s="18" t="s">
        <v>61</v>
      </c>
      <c r="G138" s="43">
        <v>22702803</v>
      </c>
      <c r="H138" s="43">
        <v>16580562</v>
      </c>
      <c r="I138" s="43"/>
      <c r="J138" s="43">
        <v>5604230</v>
      </c>
      <c r="K138" s="43">
        <v>331611</v>
      </c>
      <c r="L138" s="43">
        <v>186400</v>
      </c>
      <c r="M138" s="18">
        <v>34.482199999999999</v>
      </c>
      <c r="N138" s="18">
        <v>25.904499999999999</v>
      </c>
      <c r="O138" s="18">
        <v>8.5777000000000001</v>
      </c>
      <c r="P138" s="43">
        <f t="shared" ref="P138:P142" si="660">W138*-1</f>
        <v>-8000</v>
      </c>
      <c r="Q138" s="43"/>
      <c r="R138" s="43"/>
      <c r="S138" s="43"/>
      <c r="T138" s="43"/>
      <c r="U138" s="43">
        <f t="shared" ref="U138:U142" si="661">P138+Q138+R138+S138+T138</f>
        <v>-8000</v>
      </c>
      <c r="V138" s="43">
        <f>ROUND(OON!J138*80%,0)</f>
        <v>135520</v>
      </c>
      <c r="W138" s="43">
        <f>ROUND((OON!K138+OON!L138+OON!M138+OON!P138+OON!Q138)*80%,0)</f>
        <v>8000</v>
      </c>
      <c r="X138" s="43">
        <f>ROUND((OON!N138+OON!R138),0)</f>
        <v>0</v>
      </c>
      <c r="Y138" s="43"/>
      <c r="Z138" s="43">
        <f t="shared" ref="Z138:Z142" si="662">V138+W138+X138+Y138</f>
        <v>143520</v>
      </c>
      <c r="AA138" s="43">
        <f t="shared" ref="AA138:AA142" si="663">U138+Z138</f>
        <v>135520</v>
      </c>
      <c r="AB138" s="43">
        <f t="shared" ref="AB138:AB142" si="664">ROUND((U138+V138+W138)*33.8%,0)</f>
        <v>45806</v>
      </c>
      <c r="AC138" s="43">
        <f t="shared" ref="AC138:AC142" si="665">ROUND(U138*2%,0)</f>
        <v>-160</v>
      </c>
      <c r="AD138" s="43"/>
      <c r="AE138" s="43"/>
      <c r="AF138" s="43"/>
      <c r="AG138" s="43">
        <f t="shared" ref="AG138:AG142" si="666">AD138+AE138+AF138</f>
        <v>0</v>
      </c>
      <c r="AH138" s="32">
        <f>OON!W138</f>
        <v>0</v>
      </c>
      <c r="AI138" s="32">
        <f>OON!X138</f>
        <v>-0.04</v>
      </c>
      <c r="AJ138" s="18"/>
      <c r="AK138" s="18"/>
      <c r="AL138" s="18"/>
      <c r="AM138" s="18"/>
      <c r="AN138" s="32">
        <f t="shared" ref="AN138:AN142" si="667">AH138+AJ138+AK138+AL138</f>
        <v>0</v>
      </c>
      <c r="AO138" s="32">
        <f t="shared" ref="AO138:AO142" si="668">AI138+AM138</f>
        <v>-0.04</v>
      </c>
      <c r="AP138" s="32">
        <f t="shared" ref="AP138:AP142" si="669">AN138+AO138</f>
        <v>-0.04</v>
      </c>
      <c r="AQ138" s="43">
        <f t="shared" ref="AQ138:AQ142" si="670">AR138+AS138+AT138+AU138+AV138</f>
        <v>22883969</v>
      </c>
      <c r="AR138" s="43">
        <f t="shared" ref="AR138:AR142" si="671">H138+U138</f>
        <v>16572562</v>
      </c>
      <c r="AS138" s="43">
        <f t="shared" ref="AS138:AS142" si="672">I138+Z138</f>
        <v>143520</v>
      </c>
      <c r="AT138" s="43">
        <f t="shared" ref="AT138:AT142" si="673">J138+AB138</f>
        <v>5650036</v>
      </c>
      <c r="AU138" s="43">
        <f t="shared" ref="AU138:AU142" si="674">K138+AC138</f>
        <v>331451</v>
      </c>
      <c r="AV138" s="43">
        <f t="shared" ref="AV138:AV142" si="675">L138+AG138</f>
        <v>186400</v>
      </c>
      <c r="AW138" s="32">
        <f t="shared" ref="AW138:AW142" si="676">AX138+AY138</f>
        <v>34.4422</v>
      </c>
      <c r="AX138" s="32">
        <f t="shared" ref="AX138:AX142" si="677">N138+AN138</f>
        <v>25.904499999999999</v>
      </c>
      <c r="AY138" s="32">
        <f t="shared" ref="AY138:AY142" si="678">O138+AO138</f>
        <v>8.537700000000001</v>
      </c>
    </row>
    <row r="139" spans="1:51" outlineLevel="2" x14ac:dyDescent="0.25">
      <c r="A139" s="2">
        <v>1443</v>
      </c>
      <c r="B139" s="18">
        <v>600170918</v>
      </c>
      <c r="C139" s="18" t="s">
        <v>134</v>
      </c>
      <c r="D139" s="2">
        <v>3123</v>
      </c>
      <c r="E139" s="2" t="s">
        <v>62</v>
      </c>
      <c r="F139" s="18" t="s">
        <v>218</v>
      </c>
      <c r="G139" s="43"/>
      <c r="H139" s="43"/>
      <c r="I139" s="43"/>
      <c r="J139" s="43"/>
      <c r="K139" s="43"/>
      <c r="L139" s="43"/>
      <c r="M139" s="18"/>
      <c r="N139" s="18"/>
      <c r="O139" s="18"/>
      <c r="P139" s="43">
        <f t="shared" si="660"/>
        <v>0</v>
      </c>
      <c r="Q139" s="43"/>
      <c r="R139" s="43"/>
      <c r="S139" s="43"/>
      <c r="T139" s="43"/>
      <c r="U139" s="43">
        <f t="shared" si="661"/>
        <v>0</v>
      </c>
      <c r="V139" s="43">
        <f>ROUND(OON!J139*80%,0)</f>
        <v>0</v>
      </c>
      <c r="W139" s="43">
        <f>ROUND((OON!K139+OON!L139+OON!M139+OON!P139+OON!Q139)*80%,0)</f>
        <v>0</v>
      </c>
      <c r="X139" s="43">
        <f>ROUND((OON!N139+OON!R139),0)</f>
        <v>0</v>
      </c>
      <c r="Y139" s="43"/>
      <c r="Z139" s="43">
        <f t="shared" si="662"/>
        <v>0</v>
      </c>
      <c r="AA139" s="43">
        <f t="shared" si="663"/>
        <v>0</v>
      </c>
      <c r="AB139" s="43">
        <f t="shared" si="664"/>
        <v>0</v>
      </c>
      <c r="AC139" s="43">
        <f t="shared" si="665"/>
        <v>0</v>
      </c>
      <c r="AD139" s="43"/>
      <c r="AE139" s="43"/>
      <c r="AF139" s="43"/>
      <c r="AG139" s="43">
        <f t="shared" si="666"/>
        <v>0</v>
      </c>
      <c r="AH139" s="32">
        <f>OON!W139</f>
        <v>0</v>
      </c>
      <c r="AI139" s="32">
        <f>OON!X139</f>
        <v>0</v>
      </c>
      <c r="AJ139" s="18"/>
      <c r="AK139" s="18"/>
      <c r="AL139" s="18"/>
      <c r="AM139" s="18"/>
      <c r="AN139" s="32">
        <f t="shared" si="667"/>
        <v>0</v>
      </c>
      <c r="AO139" s="32">
        <f t="shared" si="668"/>
        <v>0</v>
      </c>
      <c r="AP139" s="32">
        <f t="shared" si="669"/>
        <v>0</v>
      </c>
      <c r="AQ139" s="43">
        <f t="shared" si="670"/>
        <v>0</v>
      </c>
      <c r="AR139" s="43">
        <f t="shared" si="671"/>
        <v>0</v>
      </c>
      <c r="AS139" s="43">
        <f t="shared" si="672"/>
        <v>0</v>
      </c>
      <c r="AT139" s="43">
        <f t="shared" si="673"/>
        <v>0</v>
      </c>
      <c r="AU139" s="43">
        <f t="shared" si="674"/>
        <v>0</v>
      </c>
      <c r="AV139" s="43">
        <f t="shared" si="675"/>
        <v>0</v>
      </c>
      <c r="AW139" s="32">
        <f t="shared" si="676"/>
        <v>0</v>
      </c>
      <c r="AX139" s="32">
        <f t="shared" si="677"/>
        <v>0</v>
      </c>
      <c r="AY139" s="32">
        <f t="shared" si="678"/>
        <v>0</v>
      </c>
    </row>
    <row r="140" spans="1:51" outlineLevel="2" x14ac:dyDescent="0.25">
      <c r="A140" s="2">
        <v>1443</v>
      </c>
      <c r="B140" s="18">
        <v>600170918</v>
      </c>
      <c r="C140" s="18" t="s">
        <v>134</v>
      </c>
      <c r="D140" s="2">
        <v>3141</v>
      </c>
      <c r="E140" s="2" t="s">
        <v>63</v>
      </c>
      <c r="F140" s="18" t="s">
        <v>218</v>
      </c>
      <c r="G140" s="43">
        <v>873962</v>
      </c>
      <c r="H140" s="43">
        <v>638910</v>
      </c>
      <c r="I140" s="43"/>
      <c r="J140" s="43">
        <v>215952</v>
      </c>
      <c r="K140" s="43">
        <v>12778</v>
      </c>
      <c r="L140" s="43">
        <v>6322</v>
      </c>
      <c r="M140" s="18">
        <v>2.17</v>
      </c>
      <c r="N140" s="18"/>
      <c r="O140" s="18">
        <v>2.17</v>
      </c>
      <c r="P140" s="43">
        <f t="shared" si="660"/>
        <v>-76000</v>
      </c>
      <c r="Q140" s="43"/>
      <c r="R140" s="43"/>
      <c r="S140" s="43"/>
      <c r="T140" s="43"/>
      <c r="U140" s="43">
        <f t="shared" si="661"/>
        <v>-76000</v>
      </c>
      <c r="V140" s="43">
        <f>ROUND(OON!J140*80%,0)</f>
        <v>0</v>
      </c>
      <c r="W140" s="43">
        <f>ROUND((OON!K140+OON!L140+OON!M140+OON!P140+OON!Q140)*80%,0)</f>
        <v>76000</v>
      </c>
      <c r="X140" s="43">
        <f>ROUND((OON!N140+OON!R140),0)</f>
        <v>0</v>
      </c>
      <c r="Y140" s="43"/>
      <c r="Z140" s="43">
        <f t="shared" si="662"/>
        <v>76000</v>
      </c>
      <c r="AA140" s="43">
        <f t="shared" si="663"/>
        <v>0</v>
      </c>
      <c r="AB140" s="43">
        <f t="shared" si="664"/>
        <v>0</v>
      </c>
      <c r="AC140" s="43">
        <f t="shared" si="665"/>
        <v>-1520</v>
      </c>
      <c r="AD140" s="43"/>
      <c r="AE140" s="43"/>
      <c r="AF140" s="43"/>
      <c r="AG140" s="43">
        <f t="shared" si="666"/>
        <v>0</v>
      </c>
      <c r="AH140" s="32">
        <f>OON!W140</f>
        <v>0</v>
      </c>
      <c r="AI140" s="32">
        <f>OON!X140</f>
        <v>-0.4</v>
      </c>
      <c r="AJ140" s="18"/>
      <c r="AK140" s="18"/>
      <c r="AL140" s="18"/>
      <c r="AM140" s="18"/>
      <c r="AN140" s="32">
        <f t="shared" si="667"/>
        <v>0</v>
      </c>
      <c r="AO140" s="32">
        <f t="shared" si="668"/>
        <v>-0.4</v>
      </c>
      <c r="AP140" s="32">
        <f t="shared" si="669"/>
        <v>-0.4</v>
      </c>
      <c r="AQ140" s="43">
        <f t="shared" si="670"/>
        <v>872442</v>
      </c>
      <c r="AR140" s="43">
        <f t="shared" si="671"/>
        <v>562910</v>
      </c>
      <c r="AS140" s="43">
        <f t="shared" si="672"/>
        <v>76000</v>
      </c>
      <c r="AT140" s="43">
        <f t="shared" si="673"/>
        <v>215952</v>
      </c>
      <c r="AU140" s="43">
        <f t="shared" si="674"/>
        <v>11258</v>
      </c>
      <c r="AV140" s="43">
        <f t="shared" si="675"/>
        <v>6322</v>
      </c>
      <c r="AW140" s="32">
        <f t="shared" si="676"/>
        <v>1.77</v>
      </c>
      <c r="AX140" s="32">
        <f t="shared" si="677"/>
        <v>0</v>
      </c>
      <c r="AY140" s="32">
        <f t="shared" si="678"/>
        <v>1.77</v>
      </c>
    </row>
    <row r="141" spans="1:51" outlineLevel="2" x14ac:dyDescent="0.25">
      <c r="A141" s="2">
        <v>1443</v>
      </c>
      <c r="B141" s="18">
        <v>600170918</v>
      </c>
      <c r="C141" s="18" t="s">
        <v>134</v>
      </c>
      <c r="D141" s="2">
        <v>3141</v>
      </c>
      <c r="E141" s="2" t="s">
        <v>63</v>
      </c>
      <c r="F141" s="18" t="s">
        <v>218</v>
      </c>
      <c r="G141" s="43">
        <v>1075352</v>
      </c>
      <c r="H141" s="43">
        <v>787057</v>
      </c>
      <c r="I141" s="43"/>
      <c r="J141" s="43">
        <v>266026</v>
      </c>
      <c r="K141" s="43">
        <v>15741</v>
      </c>
      <c r="L141" s="43">
        <v>6528</v>
      </c>
      <c r="M141" s="18">
        <v>2.68</v>
      </c>
      <c r="N141" s="18"/>
      <c r="O141" s="18">
        <v>2.68</v>
      </c>
      <c r="P141" s="43">
        <f t="shared" si="660"/>
        <v>0</v>
      </c>
      <c r="Q141" s="43"/>
      <c r="R141" s="43"/>
      <c r="S141" s="43"/>
      <c r="T141" s="43"/>
      <c r="U141" s="43">
        <f t="shared" si="661"/>
        <v>0</v>
      </c>
      <c r="V141" s="43">
        <f>ROUND(OON!J141*80%,0)</f>
        <v>0</v>
      </c>
      <c r="W141" s="43">
        <f>ROUND((OON!K141+OON!L141+OON!M141+OON!P141+OON!Q141)*80%,0)</f>
        <v>0</v>
      </c>
      <c r="X141" s="43">
        <f>ROUND((OON!N141+OON!R141),0)</f>
        <v>0</v>
      </c>
      <c r="Y141" s="43"/>
      <c r="Z141" s="43">
        <f t="shared" si="662"/>
        <v>0</v>
      </c>
      <c r="AA141" s="43">
        <f t="shared" si="663"/>
        <v>0</v>
      </c>
      <c r="AB141" s="43">
        <f t="shared" si="664"/>
        <v>0</v>
      </c>
      <c r="AC141" s="43">
        <f t="shared" si="665"/>
        <v>0</v>
      </c>
      <c r="AD141" s="43"/>
      <c r="AE141" s="43"/>
      <c r="AF141" s="43"/>
      <c r="AG141" s="43">
        <f t="shared" si="666"/>
        <v>0</v>
      </c>
      <c r="AH141" s="32">
        <f>OON!W141</f>
        <v>0</v>
      </c>
      <c r="AI141" s="32">
        <f>OON!X141</f>
        <v>0</v>
      </c>
      <c r="AJ141" s="18"/>
      <c r="AK141" s="18"/>
      <c r="AL141" s="18"/>
      <c r="AM141" s="18"/>
      <c r="AN141" s="32">
        <f t="shared" si="667"/>
        <v>0</v>
      </c>
      <c r="AO141" s="32">
        <f t="shared" si="668"/>
        <v>0</v>
      </c>
      <c r="AP141" s="32">
        <f t="shared" si="669"/>
        <v>0</v>
      </c>
      <c r="AQ141" s="43">
        <f t="shared" si="670"/>
        <v>1075352</v>
      </c>
      <c r="AR141" s="43">
        <f t="shared" si="671"/>
        <v>787057</v>
      </c>
      <c r="AS141" s="43">
        <f t="shared" si="672"/>
        <v>0</v>
      </c>
      <c r="AT141" s="43">
        <f t="shared" si="673"/>
        <v>266026</v>
      </c>
      <c r="AU141" s="43">
        <f t="shared" si="674"/>
        <v>15741</v>
      </c>
      <c r="AV141" s="43">
        <f t="shared" si="675"/>
        <v>6528</v>
      </c>
      <c r="AW141" s="32">
        <f t="shared" si="676"/>
        <v>2.68</v>
      </c>
      <c r="AX141" s="32">
        <f t="shared" si="677"/>
        <v>0</v>
      </c>
      <c r="AY141" s="32">
        <f t="shared" si="678"/>
        <v>2.68</v>
      </c>
    </row>
    <row r="142" spans="1:51" outlineLevel="2" x14ac:dyDescent="0.25">
      <c r="A142" s="2">
        <v>1443</v>
      </c>
      <c r="B142" s="18">
        <v>600170918</v>
      </c>
      <c r="C142" s="18" t="s">
        <v>134</v>
      </c>
      <c r="D142" s="2">
        <v>3147</v>
      </c>
      <c r="E142" s="2" t="s">
        <v>64</v>
      </c>
      <c r="F142" s="18" t="s">
        <v>218</v>
      </c>
      <c r="G142" s="43">
        <v>3722883</v>
      </c>
      <c r="H142" s="43">
        <v>2722889</v>
      </c>
      <c r="I142" s="43"/>
      <c r="J142" s="43">
        <v>920336</v>
      </c>
      <c r="K142" s="43">
        <v>54458</v>
      </c>
      <c r="L142" s="43">
        <v>25200</v>
      </c>
      <c r="M142" s="18">
        <v>6.46</v>
      </c>
      <c r="N142" s="18">
        <v>4.5199999999999996</v>
      </c>
      <c r="O142" s="18">
        <v>1.9400000000000004</v>
      </c>
      <c r="P142" s="43">
        <f t="shared" si="660"/>
        <v>0</v>
      </c>
      <c r="Q142" s="43"/>
      <c r="R142" s="43"/>
      <c r="S142" s="43"/>
      <c r="T142" s="43"/>
      <c r="U142" s="43">
        <f t="shared" si="661"/>
        <v>0</v>
      </c>
      <c r="V142" s="43">
        <f>ROUND(OON!J142*80%,0)</f>
        <v>0</v>
      </c>
      <c r="W142" s="43">
        <f>ROUND((OON!K142+OON!L142+OON!M142+OON!P142+OON!Q142)*80%,0)</f>
        <v>0</v>
      </c>
      <c r="X142" s="43">
        <f>ROUND((OON!N142+OON!R142),0)</f>
        <v>0</v>
      </c>
      <c r="Y142" s="43"/>
      <c r="Z142" s="43">
        <f t="shared" si="662"/>
        <v>0</v>
      </c>
      <c r="AA142" s="43">
        <f t="shared" si="663"/>
        <v>0</v>
      </c>
      <c r="AB142" s="43">
        <f t="shared" si="664"/>
        <v>0</v>
      </c>
      <c r="AC142" s="43">
        <f t="shared" si="665"/>
        <v>0</v>
      </c>
      <c r="AD142" s="43"/>
      <c r="AE142" s="43"/>
      <c r="AF142" s="43"/>
      <c r="AG142" s="43">
        <f t="shared" si="666"/>
        <v>0</v>
      </c>
      <c r="AH142" s="32">
        <f>OON!W142</f>
        <v>0</v>
      </c>
      <c r="AI142" s="32">
        <f>OON!X142</f>
        <v>0</v>
      </c>
      <c r="AJ142" s="18"/>
      <c r="AK142" s="18"/>
      <c r="AL142" s="18"/>
      <c r="AM142" s="18"/>
      <c r="AN142" s="32">
        <f t="shared" si="667"/>
        <v>0</v>
      </c>
      <c r="AO142" s="32">
        <f t="shared" si="668"/>
        <v>0</v>
      </c>
      <c r="AP142" s="32">
        <f t="shared" si="669"/>
        <v>0</v>
      </c>
      <c r="AQ142" s="43">
        <f t="shared" si="670"/>
        <v>3722883</v>
      </c>
      <c r="AR142" s="43">
        <f t="shared" si="671"/>
        <v>2722889</v>
      </c>
      <c r="AS142" s="43">
        <f t="shared" si="672"/>
        <v>0</v>
      </c>
      <c r="AT142" s="43">
        <f t="shared" si="673"/>
        <v>920336</v>
      </c>
      <c r="AU142" s="43">
        <f t="shared" si="674"/>
        <v>54458</v>
      </c>
      <c r="AV142" s="43">
        <f t="shared" si="675"/>
        <v>25200</v>
      </c>
      <c r="AW142" s="32">
        <f t="shared" si="676"/>
        <v>6.46</v>
      </c>
      <c r="AX142" s="32">
        <f t="shared" si="677"/>
        <v>4.5199999999999996</v>
      </c>
      <c r="AY142" s="32">
        <f t="shared" si="678"/>
        <v>1.9400000000000004</v>
      </c>
    </row>
    <row r="143" spans="1:51" outlineLevel="1" x14ac:dyDescent="0.25">
      <c r="A143" s="23"/>
      <c r="B143" s="24"/>
      <c r="C143" s="24" t="s">
        <v>193</v>
      </c>
      <c r="D143" s="23"/>
      <c r="E143" s="23"/>
      <c r="F143" s="24"/>
      <c r="G143" s="26">
        <f t="shared" ref="G143:AY143" si="679">SUBTOTAL(9,G138:G142)</f>
        <v>28375000</v>
      </c>
      <c r="H143" s="26">
        <f t="shared" si="679"/>
        <v>20729418</v>
      </c>
      <c r="I143" s="26">
        <f t="shared" si="679"/>
        <v>0</v>
      </c>
      <c r="J143" s="26">
        <f t="shared" si="679"/>
        <v>7006544</v>
      </c>
      <c r="K143" s="26">
        <f t="shared" si="679"/>
        <v>414588</v>
      </c>
      <c r="L143" s="26">
        <f t="shared" si="679"/>
        <v>224450</v>
      </c>
      <c r="M143" s="24">
        <f t="shared" si="679"/>
        <v>45.792200000000001</v>
      </c>
      <c r="N143" s="24">
        <f t="shared" si="679"/>
        <v>30.424499999999998</v>
      </c>
      <c r="O143" s="24">
        <f t="shared" si="679"/>
        <v>15.367699999999999</v>
      </c>
      <c r="P143" s="26">
        <f t="shared" si="679"/>
        <v>-84000</v>
      </c>
      <c r="Q143" s="26">
        <f t="shared" si="679"/>
        <v>0</v>
      </c>
      <c r="R143" s="26">
        <f t="shared" si="679"/>
        <v>0</v>
      </c>
      <c r="S143" s="26">
        <f t="shared" si="679"/>
        <v>0</v>
      </c>
      <c r="T143" s="26">
        <f t="shared" si="679"/>
        <v>0</v>
      </c>
      <c r="U143" s="26">
        <f t="shared" si="679"/>
        <v>-84000</v>
      </c>
      <c r="V143" s="26">
        <f t="shared" si="679"/>
        <v>135520</v>
      </c>
      <c r="W143" s="26">
        <f t="shared" si="679"/>
        <v>84000</v>
      </c>
      <c r="X143" s="26">
        <f t="shared" si="679"/>
        <v>0</v>
      </c>
      <c r="Y143" s="26">
        <f t="shared" si="679"/>
        <v>0</v>
      </c>
      <c r="Z143" s="26">
        <f t="shared" si="679"/>
        <v>219520</v>
      </c>
      <c r="AA143" s="26">
        <f t="shared" si="679"/>
        <v>135520</v>
      </c>
      <c r="AB143" s="26">
        <f t="shared" si="679"/>
        <v>45806</v>
      </c>
      <c r="AC143" s="26">
        <f t="shared" si="679"/>
        <v>-1680</v>
      </c>
      <c r="AD143" s="26">
        <f t="shared" si="679"/>
        <v>0</v>
      </c>
      <c r="AE143" s="26">
        <f t="shared" si="679"/>
        <v>0</v>
      </c>
      <c r="AF143" s="26">
        <f t="shared" si="679"/>
        <v>0</v>
      </c>
      <c r="AG143" s="26">
        <f t="shared" si="679"/>
        <v>0</v>
      </c>
      <c r="AH143" s="24">
        <f t="shared" si="679"/>
        <v>0</v>
      </c>
      <c r="AI143" s="24">
        <f t="shared" si="679"/>
        <v>-0.44</v>
      </c>
      <c r="AJ143" s="24">
        <f t="shared" si="679"/>
        <v>0</v>
      </c>
      <c r="AK143" s="24">
        <f t="shared" si="679"/>
        <v>0</v>
      </c>
      <c r="AL143" s="24">
        <f t="shared" si="679"/>
        <v>0</v>
      </c>
      <c r="AM143" s="24">
        <f t="shared" si="679"/>
        <v>0</v>
      </c>
      <c r="AN143" s="24">
        <f t="shared" si="679"/>
        <v>0</v>
      </c>
      <c r="AO143" s="24">
        <f t="shared" si="679"/>
        <v>-0.44</v>
      </c>
      <c r="AP143" s="24">
        <f t="shared" si="679"/>
        <v>-0.44</v>
      </c>
      <c r="AQ143" s="26">
        <f t="shared" si="679"/>
        <v>28554646</v>
      </c>
      <c r="AR143" s="26">
        <f t="shared" si="679"/>
        <v>20645418</v>
      </c>
      <c r="AS143" s="26">
        <f t="shared" si="679"/>
        <v>219520</v>
      </c>
      <c r="AT143" s="26">
        <f t="shared" si="679"/>
        <v>7052350</v>
      </c>
      <c r="AU143" s="26">
        <f t="shared" si="679"/>
        <v>412908</v>
      </c>
      <c r="AV143" s="26">
        <f t="shared" si="679"/>
        <v>224450</v>
      </c>
      <c r="AW143" s="51">
        <f t="shared" si="679"/>
        <v>45.352200000000003</v>
      </c>
      <c r="AX143" s="51">
        <f t="shared" si="679"/>
        <v>30.424499999999998</v>
      </c>
      <c r="AY143" s="51">
        <f t="shared" si="679"/>
        <v>14.927700000000002</v>
      </c>
    </row>
    <row r="144" spans="1:51" outlineLevel="2" x14ac:dyDescent="0.25">
      <c r="A144" s="2">
        <v>1448</v>
      </c>
      <c r="B144" s="18">
        <v>600010678</v>
      </c>
      <c r="C144" s="18" t="s">
        <v>135</v>
      </c>
      <c r="D144" s="2">
        <v>3123</v>
      </c>
      <c r="E144" s="2" t="s">
        <v>60</v>
      </c>
      <c r="F144" s="18" t="s">
        <v>61</v>
      </c>
      <c r="G144" s="43">
        <v>59508934</v>
      </c>
      <c r="H144" s="43">
        <v>41601640</v>
      </c>
      <c r="I144" s="43"/>
      <c r="J144" s="43">
        <v>14061354</v>
      </c>
      <c r="K144" s="43">
        <v>832033</v>
      </c>
      <c r="L144" s="43">
        <v>3013907</v>
      </c>
      <c r="M144" s="18">
        <v>81.919099999999986</v>
      </c>
      <c r="N144" s="18">
        <v>64.213399999999993</v>
      </c>
      <c r="O144" s="18">
        <v>17.7057</v>
      </c>
      <c r="P144" s="43">
        <f t="shared" ref="P144:P148" si="680">W144*-1</f>
        <v>-43200</v>
      </c>
      <c r="Q144" s="43"/>
      <c r="R144" s="43"/>
      <c r="S144" s="43"/>
      <c r="T144" s="43"/>
      <c r="U144" s="43">
        <f t="shared" ref="U144:U148" si="681">P144+Q144+R144+S144+T144</f>
        <v>-43200</v>
      </c>
      <c r="V144" s="43">
        <f>ROUND(OON!J144*80%,0)</f>
        <v>135520</v>
      </c>
      <c r="W144" s="43">
        <f>ROUND((OON!K144+OON!L144+OON!M144+OON!P144+OON!Q144)*80%,0)</f>
        <v>43200</v>
      </c>
      <c r="X144" s="43">
        <f>ROUND((OON!N144+OON!R144),0)</f>
        <v>0</v>
      </c>
      <c r="Y144" s="43"/>
      <c r="Z144" s="43">
        <f t="shared" ref="Z144:Z148" si="682">V144+W144+X144+Y144</f>
        <v>178720</v>
      </c>
      <c r="AA144" s="43">
        <f t="shared" ref="AA144:AA148" si="683">U144+Z144</f>
        <v>135520</v>
      </c>
      <c r="AB144" s="43">
        <f t="shared" ref="AB144:AB148" si="684">ROUND((U144+V144+W144)*33.8%,0)</f>
        <v>45806</v>
      </c>
      <c r="AC144" s="43">
        <f t="shared" ref="AC144:AC148" si="685">ROUND(U144*2%,0)</f>
        <v>-864</v>
      </c>
      <c r="AD144" s="43"/>
      <c r="AE144" s="43"/>
      <c r="AF144" s="43"/>
      <c r="AG144" s="43">
        <f t="shared" ref="AG144:AG148" si="686">AD144+AE144+AF144</f>
        <v>0</v>
      </c>
      <c r="AH144" s="32">
        <f>OON!W144</f>
        <v>-0.09</v>
      </c>
      <c r="AI144" s="32">
        <f>OON!X144</f>
        <v>-0.08</v>
      </c>
      <c r="AJ144" s="18"/>
      <c r="AK144" s="18"/>
      <c r="AL144" s="18"/>
      <c r="AM144" s="18"/>
      <c r="AN144" s="32">
        <f t="shared" ref="AN144:AN148" si="687">AH144+AJ144+AK144+AL144</f>
        <v>-0.09</v>
      </c>
      <c r="AO144" s="32">
        <f t="shared" ref="AO144:AO148" si="688">AI144+AM144</f>
        <v>-0.08</v>
      </c>
      <c r="AP144" s="32">
        <f t="shared" ref="AP144:AP148" si="689">AN144+AO144</f>
        <v>-0.16999999999999998</v>
      </c>
      <c r="AQ144" s="43">
        <f t="shared" ref="AQ144:AQ148" si="690">AR144+AS144+AT144+AU144+AV144</f>
        <v>59689396</v>
      </c>
      <c r="AR144" s="43">
        <f t="shared" ref="AR144:AR148" si="691">H144+U144</f>
        <v>41558440</v>
      </c>
      <c r="AS144" s="43">
        <f t="shared" ref="AS144:AS148" si="692">I144+Z144</f>
        <v>178720</v>
      </c>
      <c r="AT144" s="43">
        <f t="shared" ref="AT144:AT148" si="693">J144+AB144</f>
        <v>14107160</v>
      </c>
      <c r="AU144" s="43">
        <f t="shared" ref="AU144:AU148" si="694">K144+AC144</f>
        <v>831169</v>
      </c>
      <c r="AV144" s="43">
        <f t="shared" ref="AV144:AV148" si="695">L144+AG144</f>
        <v>3013907</v>
      </c>
      <c r="AW144" s="32">
        <f t="shared" ref="AW144:AW148" si="696">AX144+AY144</f>
        <v>81.749099999999999</v>
      </c>
      <c r="AX144" s="32">
        <f t="shared" ref="AX144:AX148" si="697">N144+AN144</f>
        <v>64.12339999999999</v>
      </c>
      <c r="AY144" s="32">
        <f t="shared" ref="AY144:AY148" si="698">O144+AO144</f>
        <v>17.625700000000002</v>
      </c>
    </row>
    <row r="145" spans="1:51" outlineLevel="2" x14ac:dyDescent="0.25">
      <c r="A145" s="2">
        <v>1448</v>
      </c>
      <c r="B145" s="18">
        <v>600010678</v>
      </c>
      <c r="C145" s="18" t="s">
        <v>135</v>
      </c>
      <c r="D145" s="2">
        <v>3123</v>
      </c>
      <c r="E145" s="2" t="s">
        <v>62</v>
      </c>
      <c r="F145" s="18" t="s">
        <v>218</v>
      </c>
      <c r="G145" s="43"/>
      <c r="H145" s="43"/>
      <c r="I145" s="43"/>
      <c r="J145" s="43"/>
      <c r="K145" s="43"/>
      <c r="L145" s="43"/>
      <c r="M145" s="18"/>
      <c r="N145" s="18"/>
      <c r="O145" s="18"/>
      <c r="P145" s="43">
        <f t="shared" si="680"/>
        <v>0</v>
      </c>
      <c r="Q145" s="43"/>
      <c r="R145" s="43">
        <v>242631</v>
      </c>
      <c r="S145" s="43"/>
      <c r="T145" s="43"/>
      <c r="U145" s="43">
        <f t="shared" si="681"/>
        <v>242631</v>
      </c>
      <c r="V145" s="43">
        <f>ROUND(OON!J145*80%,0)</f>
        <v>0</v>
      </c>
      <c r="W145" s="43">
        <f>ROUND((OON!K145+OON!L145+OON!M145+OON!P145+OON!Q145)*80%,0)</f>
        <v>0</v>
      </c>
      <c r="X145" s="43">
        <f>ROUND((OON!N145+OON!R145),0)</f>
        <v>0</v>
      </c>
      <c r="Y145" s="43"/>
      <c r="Z145" s="43">
        <f t="shared" si="682"/>
        <v>0</v>
      </c>
      <c r="AA145" s="43">
        <f t="shared" si="683"/>
        <v>242631</v>
      </c>
      <c r="AB145" s="43">
        <f t="shared" si="684"/>
        <v>82009</v>
      </c>
      <c r="AC145" s="43">
        <f t="shared" si="685"/>
        <v>4853</v>
      </c>
      <c r="AD145" s="43"/>
      <c r="AE145" s="43"/>
      <c r="AF145" s="43"/>
      <c r="AG145" s="43">
        <f t="shared" si="686"/>
        <v>0</v>
      </c>
      <c r="AH145" s="32">
        <f>OON!W145</f>
        <v>0</v>
      </c>
      <c r="AI145" s="32">
        <f>OON!X145</f>
        <v>0</v>
      </c>
      <c r="AJ145" s="18"/>
      <c r="AK145" s="18">
        <v>0.65</v>
      </c>
      <c r="AL145" s="18"/>
      <c r="AM145" s="18"/>
      <c r="AN145" s="32">
        <f t="shared" si="687"/>
        <v>0.65</v>
      </c>
      <c r="AO145" s="32">
        <f t="shared" si="688"/>
        <v>0</v>
      </c>
      <c r="AP145" s="32">
        <f t="shared" si="689"/>
        <v>0.65</v>
      </c>
      <c r="AQ145" s="43">
        <f t="shared" si="690"/>
        <v>329493</v>
      </c>
      <c r="AR145" s="43">
        <f t="shared" si="691"/>
        <v>242631</v>
      </c>
      <c r="AS145" s="43">
        <f t="shared" si="692"/>
        <v>0</v>
      </c>
      <c r="AT145" s="43">
        <f t="shared" si="693"/>
        <v>82009</v>
      </c>
      <c r="AU145" s="43">
        <f t="shared" si="694"/>
        <v>4853</v>
      </c>
      <c r="AV145" s="43">
        <f t="shared" si="695"/>
        <v>0</v>
      </c>
      <c r="AW145" s="32">
        <f t="shared" si="696"/>
        <v>0.65</v>
      </c>
      <c r="AX145" s="32">
        <f t="shared" si="697"/>
        <v>0.65</v>
      </c>
      <c r="AY145" s="32">
        <f t="shared" si="698"/>
        <v>0</v>
      </c>
    </row>
    <row r="146" spans="1:51" outlineLevel="2" x14ac:dyDescent="0.25">
      <c r="A146" s="2">
        <v>1448</v>
      </c>
      <c r="B146" s="18">
        <v>600010678</v>
      </c>
      <c r="C146" s="18" t="s">
        <v>135</v>
      </c>
      <c r="D146" s="2">
        <v>3141</v>
      </c>
      <c r="E146" s="2" t="s">
        <v>63</v>
      </c>
      <c r="F146" s="18" t="s">
        <v>218</v>
      </c>
      <c r="G146" s="43">
        <v>3279893</v>
      </c>
      <c r="H146" s="43">
        <v>2397057</v>
      </c>
      <c r="I146" s="43"/>
      <c r="J146" s="43">
        <v>810205</v>
      </c>
      <c r="K146" s="43">
        <v>47941</v>
      </c>
      <c r="L146" s="43">
        <v>24690</v>
      </c>
      <c r="M146" s="18">
        <v>8.15</v>
      </c>
      <c r="N146" s="18"/>
      <c r="O146" s="18">
        <v>8.15</v>
      </c>
      <c r="P146" s="43">
        <f t="shared" si="680"/>
        <v>-136000</v>
      </c>
      <c r="Q146" s="43"/>
      <c r="R146" s="43"/>
      <c r="S146" s="43"/>
      <c r="T146" s="43"/>
      <c r="U146" s="43">
        <f t="shared" si="681"/>
        <v>-136000</v>
      </c>
      <c r="V146" s="43">
        <f>ROUND(OON!J146*80%,0)</f>
        <v>0</v>
      </c>
      <c r="W146" s="43">
        <f>ROUND((OON!K146+OON!L146+OON!M146+OON!P146+OON!Q146)*80%,0)</f>
        <v>136000</v>
      </c>
      <c r="X146" s="43">
        <f>ROUND((OON!N146+OON!R146),0)</f>
        <v>0</v>
      </c>
      <c r="Y146" s="43"/>
      <c r="Z146" s="43">
        <f t="shared" si="682"/>
        <v>136000</v>
      </c>
      <c r="AA146" s="43">
        <f t="shared" si="683"/>
        <v>0</v>
      </c>
      <c r="AB146" s="43">
        <f t="shared" si="684"/>
        <v>0</v>
      </c>
      <c r="AC146" s="43">
        <f t="shared" si="685"/>
        <v>-2720</v>
      </c>
      <c r="AD146" s="43"/>
      <c r="AE146" s="43"/>
      <c r="AF146" s="43"/>
      <c r="AG146" s="43">
        <f t="shared" si="686"/>
        <v>0</v>
      </c>
      <c r="AH146" s="32">
        <f>OON!W146</f>
        <v>0</v>
      </c>
      <c r="AI146" s="32">
        <f>OON!X146</f>
        <v>-0.3</v>
      </c>
      <c r="AJ146" s="18"/>
      <c r="AK146" s="18"/>
      <c r="AL146" s="18"/>
      <c r="AM146" s="18"/>
      <c r="AN146" s="32">
        <f t="shared" si="687"/>
        <v>0</v>
      </c>
      <c r="AO146" s="32">
        <f t="shared" si="688"/>
        <v>-0.3</v>
      </c>
      <c r="AP146" s="32">
        <f t="shared" si="689"/>
        <v>-0.3</v>
      </c>
      <c r="AQ146" s="43">
        <f t="shared" si="690"/>
        <v>3277173</v>
      </c>
      <c r="AR146" s="43">
        <f t="shared" si="691"/>
        <v>2261057</v>
      </c>
      <c r="AS146" s="43">
        <f t="shared" si="692"/>
        <v>136000</v>
      </c>
      <c r="AT146" s="43">
        <f t="shared" si="693"/>
        <v>810205</v>
      </c>
      <c r="AU146" s="43">
        <f t="shared" si="694"/>
        <v>45221</v>
      </c>
      <c r="AV146" s="43">
        <f t="shared" si="695"/>
        <v>24690</v>
      </c>
      <c r="AW146" s="32">
        <f t="shared" si="696"/>
        <v>7.8500000000000005</v>
      </c>
      <c r="AX146" s="32">
        <f t="shared" si="697"/>
        <v>0</v>
      </c>
      <c r="AY146" s="32">
        <f t="shared" si="698"/>
        <v>7.8500000000000005</v>
      </c>
    </row>
    <row r="147" spans="1:51" outlineLevel="2" x14ac:dyDescent="0.25">
      <c r="A147" s="2">
        <v>1448</v>
      </c>
      <c r="B147" s="18">
        <v>600010678</v>
      </c>
      <c r="C147" s="18" t="s">
        <v>135</v>
      </c>
      <c r="D147" s="2">
        <v>3141</v>
      </c>
      <c r="E147" s="2" t="s">
        <v>63</v>
      </c>
      <c r="F147" s="18" t="s">
        <v>218</v>
      </c>
      <c r="G147" s="43">
        <v>491736</v>
      </c>
      <c r="H147" s="43">
        <v>357402</v>
      </c>
      <c r="I147" s="43"/>
      <c r="J147" s="43">
        <v>120802</v>
      </c>
      <c r="K147" s="43">
        <v>7148</v>
      </c>
      <c r="L147" s="43">
        <v>6384</v>
      </c>
      <c r="M147" s="18">
        <v>1.22</v>
      </c>
      <c r="N147" s="18"/>
      <c r="O147" s="18">
        <v>1.22</v>
      </c>
      <c r="P147" s="43">
        <f t="shared" si="680"/>
        <v>0</v>
      </c>
      <c r="Q147" s="43"/>
      <c r="R147" s="43"/>
      <c r="S147" s="43"/>
      <c r="T147" s="43"/>
      <c r="U147" s="43">
        <f t="shared" si="681"/>
        <v>0</v>
      </c>
      <c r="V147" s="43">
        <f>ROUND(OON!J147*80%,0)</f>
        <v>0</v>
      </c>
      <c r="W147" s="43">
        <f>ROUND((OON!K147+OON!L147+OON!M147+OON!P147+OON!Q147)*80%,0)</f>
        <v>0</v>
      </c>
      <c r="X147" s="43">
        <f>ROUND((OON!N147+OON!R147),0)</f>
        <v>0</v>
      </c>
      <c r="Y147" s="43"/>
      <c r="Z147" s="43">
        <f t="shared" si="682"/>
        <v>0</v>
      </c>
      <c r="AA147" s="43">
        <f t="shared" si="683"/>
        <v>0</v>
      </c>
      <c r="AB147" s="43">
        <f t="shared" si="684"/>
        <v>0</v>
      </c>
      <c r="AC147" s="43">
        <f t="shared" si="685"/>
        <v>0</v>
      </c>
      <c r="AD147" s="43"/>
      <c r="AE147" s="43"/>
      <c r="AF147" s="43"/>
      <c r="AG147" s="43">
        <f t="shared" si="686"/>
        <v>0</v>
      </c>
      <c r="AH147" s="32">
        <f>OON!W147</f>
        <v>0</v>
      </c>
      <c r="AI147" s="32">
        <f>OON!X147</f>
        <v>0</v>
      </c>
      <c r="AJ147" s="18"/>
      <c r="AK147" s="18"/>
      <c r="AL147" s="18"/>
      <c r="AM147" s="18"/>
      <c r="AN147" s="32">
        <f t="shared" si="687"/>
        <v>0</v>
      </c>
      <c r="AO147" s="32">
        <f t="shared" si="688"/>
        <v>0</v>
      </c>
      <c r="AP147" s="32">
        <f t="shared" si="689"/>
        <v>0</v>
      </c>
      <c r="AQ147" s="43">
        <f t="shared" si="690"/>
        <v>491736</v>
      </c>
      <c r="AR147" s="43">
        <f t="shared" si="691"/>
        <v>357402</v>
      </c>
      <c r="AS147" s="43">
        <f t="shared" si="692"/>
        <v>0</v>
      </c>
      <c r="AT147" s="43">
        <f t="shared" si="693"/>
        <v>120802</v>
      </c>
      <c r="AU147" s="43">
        <f t="shared" si="694"/>
        <v>7148</v>
      </c>
      <c r="AV147" s="43">
        <f t="shared" si="695"/>
        <v>6384</v>
      </c>
      <c r="AW147" s="32">
        <f t="shared" si="696"/>
        <v>1.22</v>
      </c>
      <c r="AX147" s="32">
        <f t="shared" si="697"/>
        <v>0</v>
      </c>
      <c r="AY147" s="32">
        <f t="shared" si="698"/>
        <v>1.22</v>
      </c>
    </row>
    <row r="148" spans="1:51" outlineLevel="2" x14ac:dyDescent="0.25">
      <c r="A148" s="2">
        <v>1448</v>
      </c>
      <c r="B148" s="18">
        <v>600010678</v>
      </c>
      <c r="C148" s="18" t="s">
        <v>135</v>
      </c>
      <c r="D148" s="2">
        <v>3147</v>
      </c>
      <c r="E148" s="2" t="s">
        <v>64</v>
      </c>
      <c r="F148" s="18" t="s">
        <v>218</v>
      </c>
      <c r="G148" s="43">
        <v>4436034</v>
      </c>
      <c r="H148" s="43">
        <v>3243140</v>
      </c>
      <c r="I148" s="43"/>
      <c r="J148" s="43">
        <v>1096181</v>
      </c>
      <c r="K148" s="43">
        <v>64863</v>
      </c>
      <c r="L148" s="43">
        <v>31850</v>
      </c>
      <c r="M148" s="18">
        <v>7.76</v>
      </c>
      <c r="N148" s="18">
        <v>5.31</v>
      </c>
      <c r="O148" s="18">
        <v>2.4500000000000002</v>
      </c>
      <c r="P148" s="43">
        <f t="shared" si="680"/>
        <v>0</v>
      </c>
      <c r="Q148" s="43"/>
      <c r="R148" s="43"/>
      <c r="S148" s="43"/>
      <c r="T148" s="43"/>
      <c r="U148" s="43">
        <f t="shared" si="681"/>
        <v>0</v>
      </c>
      <c r="V148" s="43">
        <f>ROUND(OON!J148*80%,0)</f>
        <v>0</v>
      </c>
      <c r="W148" s="43">
        <f>ROUND((OON!K148+OON!L148+OON!M148+OON!P148+OON!Q148)*80%,0)</f>
        <v>0</v>
      </c>
      <c r="X148" s="43">
        <f>ROUND((OON!N148+OON!R148),0)</f>
        <v>0</v>
      </c>
      <c r="Y148" s="43"/>
      <c r="Z148" s="43">
        <f t="shared" si="682"/>
        <v>0</v>
      </c>
      <c r="AA148" s="43">
        <f t="shared" si="683"/>
        <v>0</v>
      </c>
      <c r="AB148" s="43">
        <f t="shared" si="684"/>
        <v>0</v>
      </c>
      <c r="AC148" s="43">
        <f t="shared" si="685"/>
        <v>0</v>
      </c>
      <c r="AD148" s="43"/>
      <c r="AE148" s="43"/>
      <c r="AF148" s="43"/>
      <c r="AG148" s="43">
        <f t="shared" si="686"/>
        <v>0</v>
      </c>
      <c r="AH148" s="32">
        <f>OON!W148</f>
        <v>0</v>
      </c>
      <c r="AI148" s="32">
        <f>OON!X148</f>
        <v>0</v>
      </c>
      <c r="AJ148" s="18"/>
      <c r="AK148" s="18"/>
      <c r="AL148" s="18"/>
      <c r="AM148" s="18"/>
      <c r="AN148" s="32">
        <f t="shared" si="687"/>
        <v>0</v>
      </c>
      <c r="AO148" s="32">
        <f t="shared" si="688"/>
        <v>0</v>
      </c>
      <c r="AP148" s="32">
        <f t="shared" si="689"/>
        <v>0</v>
      </c>
      <c r="AQ148" s="43">
        <f t="shared" si="690"/>
        <v>4436034</v>
      </c>
      <c r="AR148" s="43">
        <f t="shared" si="691"/>
        <v>3243140</v>
      </c>
      <c r="AS148" s="43">
        <f t="shared" si="692"/>
        <v>0</v>
      </c>
      <c r="AT148" s="43">
        <f t="shared" si="693"/>
        <v>1096181</v>
      </c>
      <c r="AU148" s="43">
        <f t="shared" si="694"/>
        <v>64863</v>
      </c>
      <c r="AV148" s="43">
        <f t="shared" si="695"/>
        <v>31850</v>
      </c>
      <c r="AW148" s="32">
        <f t="shared" si="696"/>
        <v>7.76</v>
      </c>
      <c r="AX148" s="32">
        <f t="shared" si="697"/>
        <v>5.31</v>
      </c>
      <c r="AY148" s="32">
        <f t="shared" si="698"/>
        <v>2.4500000000000002</v>
      </c>
    </row>
    <row r="149" spans="1:51" outlineLevel="1" x14ac:dyDescent="0.25">
      <c r="A149" s="23"/>
      <c r="B149" s="24"/>
      <c r="C149" s="24" t="s">
        <v>194</v>
      </c>
      <c r="D149" s="23"/>
      <c r="E149" s="23"/>
      <c r="F149" s="24"/>
      <c r="G149" s="26">
        <f t="shared" ref="G149:AY149" si="699">SUBTOTAL(9,G144:G148)</f>
        <v>67716597</v>
      </c>
      <c r="H149" s="26">
        <f t="shared" si="699"/>
        <v>47599239</v>
      </c>
      <c r="I149" s="26">
        <f t="shared" si="699"/>
        <v>0</v>
      </c>
      <c r="J149" s="26">
        <f t="shared" si="699"/>
        <v>16088542</v>
      </c>
      <c r="K149" s="26">
        <f t="shared" si="699"/>
        <v>951985</v>
      </c>
      <c r="L149" s="26">
        <f t="shared" si="699"/>
        <v>3076831</v>
      </c>
      <c r="M149" s="24">
        <f t="shared" si="699"/>
        <v>99.049099999999996</v>
      </c>
      <c r="N149" s="24">
        <f t="shared" si="699"/>
        <v>69.523399999999995</v>
      </c>
      <c r="O149" s="24">
        <f t="shared" si="699"/>
        <v>29.525699999999997</v>
      </c>
      <c r="P149" s="26">
        <f t="shared" si="699"/>
        <v>-179200</v>
      </c>
      <c r="Q149" s="26">
        <f t="shared" si="699"/>
        <v>0</v>
      </c>
      <c r="R149" s="26">
        <f t="shared" si="699"/>
        <v>242631</v>
      </c>
      <c r="S149" s="26">
        <f t="shared" si="699"/>
        <v>0</v>
      </c>
      <c r="T149" s="26">
        <f t="shared" si="699"/>
        <v>0</v>
      </c>
      <c r="U149" s="26">
        <f t="shared" si="699"/>
        <v>63431</v>
      </c>
      <c r="V149" s="26">
        <f t="shared" si="699"/>
        <v>135520</v>
      </c>
      <c r="W149" s="26">
        <f t="shared" si="699"/>
        <v>179200</v>
      </c>
      <c r="X149" s="26">
        <f t="shared" si="699"/>
        <v>0</v>
      </c>
      <c r="Y149" s="26">
        <f t="shared" si="699"/>
        <v>0</v>
      </c>
      <c r="Z149" s="26">
        <f t="shared" si="699"/>
        <v>314720</v>
      </c>
      <c r="AA149" s="26">
        <f t="shared" si="699"/>
        <v>378151</v>
      </c>
      <c r="AB149" s="26">
        <f t="shared" si="699"/>
        <v>127815</v>
      </c>
      <c r="AC149" s="26">
        <f t="shared" si="699"/>
        <v>1269</v>
      </c>
      <c r="AD149" s="26">
        <f t="shared" si="699"/>
        <v>0</v>
      </c>
      <c r="AE149" s="26">
        <f t="shared" si="699"/>
        <v>0</v>
      </c>
      <c r="AF149" s="26">
        <f t="shared" si="699"/>
        <v>0</v>
      </c>
      <c r="AG149" s="26">
        <f t="shared" si="699"/>
        <v>0</v>
      </c>
      <c r="AH149" s="24">
        <f t="shared" si="699"/>
        <v>-0.09</v>
      </c>
      <c r="AI149" s="24">
        <f t="shared" si="699"/>
        <v>-0.38</v>
      </c>
      <c r="AJ149" s="24">
        <f t="shared" si="699"/>
        <v>0</v>
      </c>
      <c r="AK149" s="24">
        <f t="shared" si="699"/>
        <v>0.65</v>
      </c>
      <c r="AL149" s="24">
        <f t="shared" si="699"/>
        <v>0</v>
      </c>
      <c r="AM149" s="24">
        <f t="shared" si="699"/>
        <v>0</v>
      </c>
      <c r="AN149" s="24">
        <f t="shared" si="699"/>
        <v>0.56000000000000005</v>
      </c>
      <c r="AO149" s="24">
        <f t="shared" si="699"/>
        <v>-0.38</v>
      </c>
      <c r="AP149" s="24">
        <f t="shared" si="699"/>
        <v>0.18000000000000005</v>
      </c>
      <c r="AQ149" s="26">
        <f t="shared" si="699"/>
        <v>68223832</v>
      </c>
      <c r="AR149" s="26">
        <f t="shared" si="699"/>
        <v>47662670</v>
      </c>
      <c r="AS149" s="26">
        <f t="shared" si="699"/>
        <v>314720</v>
      </c>
      <c r="AT149" s="26">
        <f t="shared" si="699"/>
        <v>16216357</v>
      </c>
      <c r="AU149" s="26">
        <f t="shared" si="699"/>
        <v>953254</v>
      </c>
      <c r="AV149" s="26">
        <f t="shared" si="699"/>
        <v>3076831</v>
      </c>
      <c r="AW149" s="51">
        <f t="shared" si="699"/>
        <v>99.229100000000003</v>
      </c>
      <c r="AX149" s="51">
        <f t="shared" si="699"/>
        <v>70.083399999999997</v>
      </c>
      <c r="AY149" s="51">
        <f t="shared" si="699"/>
        <v>29.145700000000001</v>
      </c>
    </row>
    <row r="150" spans="1:51" outlineLevel="2" x14ac:dyDescent="0.25">
      <c r="A150" s="2">
        <v>1450</v>
      </c>
      <c r="B150" s="18">
        <v>600023460</v>
      </c>
      <c r="C150" s="18" t="s">
        <v>136</v>
      </c>
      <c r="D150" s="2">
        <v>3124</v>
      </c>
      <c r="E150" s="2" t="s">
        <v>60</v>
      </c>
      <c r="F150" s="18" t="s">
        <v>61</v>
      </c>
      <c r="G150" s="43">
        <v>43692675</v>
      </c>
      <c r="H150" s="43">
        <v>31894901</v>
      </c>
      <c r="I150" s="43"/>
      <c r="J150" s="43">
        <v>10780476</v>
      </c>
      <c r="K150" s="43">
        <v>637898</v>
      </c>
      <c r="L150" s="43">
        <v>379400</v>
      </c>
      <c r="M150" s="18">
        <v>59.105200000000004</v>
      </c>
      <c r="N150" s="18">
        <v>43.714300000000001</v>
      </c>
      <c r="O150" s="18">
        <v>15.3909</v>
      </c>
      <c r="P150" s="43">
        <f t="shared" ref="P150:P155" si="700">W150*-1</f>
        <v>-336000</v>
      </c>
      <c r="Q150" s="43"/>
      <c r="R150" s="43"/>
      <c r="S150" s="43"/>
      <c r="T150" s="43"/>
      <c r="U150" s="43">
        <f t="shared" ref="U150:U155" si="701">P150+Q150+R150+S150+T150</f>
        <v>-336000</v>
      </c>
      <c r="V150" s="43">
        <f>ROUND(OON!J150*80%,0)</f>
        <v>0</v>
      </c>
      <c r="W150" s="43">
        <f>ROUND((OON!K150+OON!L150+OON!M150+OON!P150+OON!Q150)*80%,0)</f>
        <v>336000</v>
      </c>
      <c r="X150" s="43">
        <f>ROUND((OON!N150+OON!R150),0)</f>
        <v>0</v>
      </c>
      <c r="Y150" s="43"/>
      <c r="Z150" s="43">
        <f t="shared" ref="Z150:Z155" si="702">V150+W150+X150+Y150</f>
        <v>336000</v>
      </c>
      <c r="AA150" s="43">
        <f t="shared" ref="AA150:AA155" si="703">U150+Z150</f>
        <v>0</v>
      </c>
      <c r="AB150" s="43">
        <f t="shared" ref="AB150:AB155" si="704">ROUND((U150+V150+W150)*33.8%,0)</f>
        <v>0</v>
      </c>
      <c r="AC150" s="43">
        <f t="shared" ref="AC150:AC155" si="705">ROUND(U150*2%,0)</f>
        <v>-6720</v>
      </c>
      <c r="AD150" s="43"/>
      <c r="AE150" s="43"/>
      <c r="AF150" s="43"/>
      <c r="AG150" s="43">
        <f t="shared" ref="AG150:AG155" si="706">AD150+AE150+AF150</f>
        <v>0</v>
      </c>
      <c r="AH150" s="32">
        <f>OON!W150</f>
        <v>-0.26</v>
      </c>
      <c r="AI150" s="32">
        <f>OON!X150</f>
        <v>-1.06</v>
      </c>
      <c r="AJ150" s="18"/>
      <c r="AK150" s="18"/>
      <c r="AL150" s="18"/>
      <c r="AM150" s="18"/>
      <c r="AN150" s="32">
        <f t="shared" ref="AN150:AN155" si="707">AH150+AJ150+AK150+AL150</f>
        <v>-0.26</v>
      </c>
      <c r="AO150" s="32">
        <f t="shared" ref="AO150:AO155" si="708">AI150+AM150</f>
        <v>-1.06</v>
      </c>
      <c r="AP150" s="32">
        <f t="shared" ref="AP150:AP155" si="709">AN150+AO150</f>
        <v>-1.32</v>
      </c>
      <c r="AQ150" s="43">
        <f t="shared" ref="AQ150:AQ155" si="710">AR150+AS150+AT150+AU150+AV150</f>
        <v>43685955</v>
      </c>
      <c r="AR150" s="43">
        <f t="shared" ref="AR150:AR155" si="711">H150+U150</f>
        <v>31558901</v>
      </c>
      <c r="AS150" s="43">
        <f t="shared" ref="AS150:AS155" si="712">I150+Z150</f>
        <v>336000</v>
      </c>
      <c r="AT150" s="43">
        <f t="shared" ref="AT150:AT155" si="713">J150+AB150</f>
        <v>10780476</v>
      </c>
      <c r="AU150" s="43">
        <f t="shared" ref="AU150:AU155" si="714">K150+AC150</f>
        <v>631178</v>
      </c>
      <c r="AV150" s="43">
        <f t="shared" ref="AV150:AV155" si="715">L150+AG150</f>
        <v>379400</v>
      </c>
      <c r="AW150" s="32">
        <f t="shared" ref="AW150:AW155" si="716">AX150+AY150</f>
        <v>57.785200000000003</v>
      </c>
      <c r="AX150" s="32">
        <f t="shared" ref="AX150:AX155" si="717">N150+AN150</f>
        <v>43.454300000000003</v>
      </c>
      <c r="AY150" s="32">
        <f t="shared" ref="AY150:AY155" si="718">O150+AO150</f>
        <v>14.3309</v>
      </c>
    </row>
    <row r="151" spans="1:51" outlineLevel="2" x14ac:dyDescent="0.25">
      <c r="A151" s="2">
        <v>1450</v>
      </c>
      <c r="B151" s="18">
        <v>600023460</v>
      </c>
      <c r="C151" s="18" t="s">
        <v>136</v>
      </c>
      <c r="D151" s="2">
        <v>3124</v>
      </c>
      <c r="E151" s="2" t="s">
        <v>67</v>
      </c>
      <c r="F151" s="18" t="s">
        <v>61</v>
      </c>
      <c r="G151" s="43">
        <v>1063438</v>
      </c>
      <c r="H151" s="43">
        <v>783091</v>
      </c>
      <c r="I151" s="43"/>
      <c r="J151" s="43">
        <v>264685</v>
      </c>
      <c r="K151" s="43">
        <v>15662</v>
      </c>
      <c r="L151" s="43"/>
      <c r="M151" s="18">
        <v>2.4167000000000001</v>
      </c>
      <c r="N151" s="18">
        <v>2.4167000000000001</v>
      </c>
      <c r="O151" s="18"/>
      <c r="P151" s="43">
        <f t="shared" si="700"/>
        <v>0</v>
      </c>
      <c r="Q151" s="43"/>
      <c r="R151" s="43"/>
      <c r="S151" s="43"/>
      <c r="T151" s="43"/>
      <c r="U151" s="43">
        <f t="shared" si="701"/>
        <v>0</v>
      </c>
      <c r="V151" s="43">
        <f>ROUND(OON!J151*80%,0)</f>
        <v>0</v>
      </c>
      <c r="W151" s="43">
        <f>ROUND((OON!K151+OON!L151+OON!M151+OON!P151+OON!Q151)*80%,0)</f>
        <v>0</v>
      </c>
      <c r="X151" s="43">
        <f>ROUND((OON!N151+OON!R151),0)</f>
        <v>0</v>
      </c>
      <c r="Y151" s="43"/>
      <c r="Z151" s="43">
        <f t="shared" si="702"/>
        <v>0</v>
      </c>
      <c r="AA151" s="43">
        <f t="shared" si="703"/>
        <v>0</v>
      </c>
      <c r="AB151" s="43">
        <f t="shared" si="704"/>
        <v>0</v>
      </c>
      <c r="AC151" s="43">
        <f t="shared" si="705"/>
        <v>0</v>
      </c>
      <c r="AD151" s="43"/>
      <c r="AE151" s="43"/>
      <c r="AF151" s="43"/>
      <c r="AG151" s="43">
        <f t="shared" si="706"/>
        <v>0</v>
      </c>
      <c r="AH151" s="32">
        <f>OON!W151</f>
        <v>0</v>
      </c>
      <c r="AI151" s="32">
        <f>OON!X151</f>
        <v>0</v>
      </c>
      <c r="AJ151" s="18"/>
      <c r="AK151" s="18"/>
      <c r="AL151" s="18"/>
      <c r="AM151" s="18"/>
      <c r="AN151" s="32">
        <f t="shared" si="707"/>
        <v>0</v>
      </c>
      <c r="AO151" s="32">
        <f t="shared" si="708"/>
        <v>0</v>
      </c>
      <c r="AP151" s="32">
        <f t="shared" si="709"/>
        <v>0</v>
      </c>
      <c r="AQ151" s="43">
        <f t="shared" si="710"/>
        <v>1063438</v>
      </c>
      <c r="AR151" s="43">
        <f t="shared" si="711"/>
        <v>783091</v>
      </c>
      <c r="AS151" s="43">
        <f t="shared" si="712"/>
        <v>0</v>
      </c>
      <c r="AT151" s="43">
        <f t="shared" si="713"/>
        <v>264685</v>
      </c>
      <c r="AU151" s="43">
        <f t="shared" si="714"/>
        <v>15662</v>
      </c>
      <c r="AV151" s="43">
        <f t="shared" si="715"/>
        <v>0</v>
      </c>
      <c r="AW151" s="32">
        <f t="shared" si="716"/>
        <v>2.4167000000000001</v>
      </c>
      <c r="AX151" s="32">
        <f t="shared" si="717"/>
        <v>2.4167000000000001</v>
      </c>
      <c r="AY151" s="32">
        <f t="shared" si="718"/>
        <v>0</v>
      </c>
    </row>
    <row r="152" spans="1:51" outlineLevel="2" x14ac:dyDescent="0.25">
      <c r="A152" s="2">
        <v>1450</v>
      </c>
      <c r="B152" s="18">
        <v>600023460</v>
      </c>
      <c r="C152" s="18" t="s">
        <v>136</v>
      </c>
      <c r="D152" s="2">
        <v>3124</v>
      </c>
      <c r="E152" s="2" t="s">
        <v>62</v>
      </c>
      <c r="F152" s="18" t="s">
        <v>218</v>
      </c>
      <c r="G152" s="43"/>
      <c r="H152" s="43"/>
      <c r="I152" s="43"/>
      <c r="J152" s="43"/>
      <c r="K152" s="43"/>
      <c r="L152" s="43"/>
      <c r="M152" s="18"/>
      <c r="N152" s="18"/>
      <c r="O152" s="18"/>
      <c r="P152" s="43">
        <f t="shared" si="700"/>
        <v>0</v>
      </c>
      <c r="Q152" s="43"/>
      <c r="R152" s="43">
        <v>1554194</v>
      </c>
      <c r="S152" s="43"/>
      <c r="T152" s="43"/>
      <c r="U152" s="43">
        <f t="shared" si="701"/>
        <v>1554194</v>
      </c>
      <c r="V152" s="43">
        <f>ROUND(OON!J152*80%,0)</f>
        <v>0</v>
      </c>
      <c r="W152" s="43">
        <f>ROUND((OON!K152+OON!L152+OON!M152+OON!P152+OON!Q152)*80%,0)</f>
        <v>0</v>
      </c>
      <c r="X152" s="43">
        <f>ROUND((OON!N152+OON!R152),0)</f>
        <v>0</v>
      </c>
      <c r="Y152" s="43"/>
      <c r="Z152" s="43">
        <f t="shared" si="702"/>
        <v>0</v>
      </c>
      <c r="AA152" s="43">
        <f t="shared" si="703"/>
        <v>1554194</v>
      </c>
      <c r="AB152" s="43">
        <f t="shared" si="704"/>
        <v>525318</v>
      </c>
      <c r="AC152" s="43">
        <f t="shared" si="705"/>
        <v>31084</v>
      </c>
      <c r="AD152" s="43"/>
      <c r="AE152" s="43"/>
      <c r="AF152" s="43"/>
      <c r="AG152" s="43">
        <f t="shared" si="706"/>
        <v>0</v>
      </c>
      <c r="AH152" s="32">
        <f>OON!W152</f>
        <v>0</v>
      </c>
      <c r="AI152" s="32">
        <f>OON!X152</f>
        <v>0</v>
      </c>
      <c r="AJ152" s="18"/>
      <c r="AK152" s="18">
        <v>4.45</v>
      </c>
      <c r="AL152" s="18"/>
      <c r="AM152" s="18"/>
      <c r="AN152" s="32">
        <f t="shared" si="707"/>
        <v>4.45</v>
      </c>
      <c r="AO152" s="32">
        <f t="shared" si="708"/>
        <v>0</v>
      </c>
      <c r="AP152" s="32">
        <f t="shared" si="709"/>
        <v>4.45</v>
      </c>
      <c r="AQ152" s="43">
        <f t="shared" si="710"/>
        <v>2110596</v>
      </c>
      <c r="AR152" s="43">
        <f t="shared" si="711"/>
        <v>1554194</v>
      </c>
      <c r="AS152" s="43">
        <f t="shared" si="712"/>
        <v>0</v>
      </c>
      <c r="AT152" s="43">
        <f t="shared" si="713"/>
        <v>525318</v>
      </c>
      <c r="AU152" s="43">
        <f t="shared" si="714"/>
        <v>31084</v>
      </c>
      <c r="AV152" s="43">
        <f t="shared" si="715"/>
        <v>0</v>
      </c>
      <c r="AW152" s="32">
        <f t="shared" si="716"/>
        <v>4.45</v>
      </c>
      <c r="AX152" s="32">
        <f t="shared" si="717"/>
        <v>4.45</v>
      </c>
      <c r="AY152" s="32">
        <f t="shared" si="718"/>
        <v>0</v>
      </c>
    </row>
    <row r="153" spans="1:51" outlineLevel="2" x14ac:dyDescent="0.25">
      <c r="A153" s="2">
        <v>1450</v>
      </c>
      <c r="B153" s="18">
        <v>600023460</v>
      </c>
      <c r="C153" s="18" t="s">
        <v>136</v>
      </c>
      <c r="D153" s="2">
        <v>3141</v>
      </c>
      <c r="E153" s="2" t="s">
        <v>63</v>
      </c>
      <c r="F153" s="18" t="s">
        <v>218</v>
      </c>
      <c r="G153" s="43">
        <v>2393939</v>
      </c>
      <c r="H153" s="43">
        <v>1751304</v>
      </c>
      <c r="I153" s="43"/>
      <c r="J153" s="43">
        <v>591941</v>
      </c>
      <c r="K153" s="43">
        <v>35026</v>
      </c>
      <c r="L153" s="43">
        <v>15668</v>
      </c>
      <c r="M153" s="18">
        <v>5.96</v>
      </c>
      <c r="N153" s="18"/>
      <c r="O153" s="18">
        <v>5.96</v>
      </c>
      <c r="P153" s="43">
        <f t="shared" si="700"/>
        <v>-44000</v>
      </c>
      <c r="Q153" s="43"/>
      <c r="R153" s="43"/>
      <c r="S153" s="43"/>
      <c r="T153" s="43"/>
      <c r="U153" s="43">
        <f t="shared" si="701"/>
        <v>-44000</v>
      </c>
      <c r="V153" s="43">
        <f>ROUND(OON!J153*80%,0)</f>
        <v>0</v>
      </c>
      <c r="W153" s="43">
        <f>ROUND((OON!K153+OON!L153+OON!M153+OON!P153+OON!Q153)*80%,0)</f>
        <v>44000</v>
      </c>
      <c r="X153" s="43">
        <f>ROUND((OON!N153+OON!R153),0)</f>
        <v>0</v>
      </c>
      <c r="Y153" s="43"/>
      <c r="Z153" s="43">
        <f t="shared" si="702"/>
        <v>44000</v>
      </c>
      <c r="AA153" s="43">
        <f t="shared" si="703"/>
        <v>0</v>
      </c>
      <c r="AB153" s="43">
        <f t="shared" si="704"/>
        <v>0</v>
      </c>
      <c r="AC153" s="43">
        <f t="shared" si="705"/>
        <v>-880</v>
      </c>
      <c r="AD153" s="43"/>
      <c r="AE153" s="43"/>
      <c r="AF153" s="43"/>
      <c r="AG153" s="43">
        <f t="shared" si="706"/>
        <v>0</v>
      </c>
      <c r="AH153" s="32">
        <f>OON!W153</f>
        <v>0</v>
      </c>
      <c r="AI153" s="32">
        <f>OON!X153</f>
        <v>-0.11</v>
      </c>
      <c r="AJ153" s="18"/>
      <c r="AK153" s="18"/>
      <c r="AL153" s="18"/>
      <c r="AM153" s="18"/>
      <c r="AN153" s="32">
        <f t="shared" si="707"/>
        <v>0</v>
      </c>
      <c r="AO153" s="32">
        <f t="shared" si="708"/>
        <v>-0.11</v>
      </c>
      <c r="AP153" s="32">
        <f t="shared" si="709"/>
        <v>-0.11</v>
      </c>
      <c r="AQ153" s="43">
        <f t="shared" si="710"/>
        <v>2393059</v>
      </c>
      <c r="AR153" s="43">
        <f t="shared" si="711"/>
        <v>1707304</v>
      </c>
      <c r="AS153" s="43">
        <f t="shared" si="712"/>
        <v>44000</v>
      </c>
      <c r="AT153" s="43">
        <f t="shared" si="713"/>
        <v>591941</v>
      </c>
      <c r="AU153" s="43">
        <f t="shared" si="714"/>
        <v>34146</v>
      </c>
      <c r="AV153" s="43">
        <f t="shared" si="715"/>
        <v>15668</v>
      </c>
      <c r="AW153" s="32">
        <f t="shared" si="716"/>
        <v>5.85</v>
      </c>
      <c r="AX153" s="32">
        <f t="shared" si="717"/>
        <v>0</v>
      </c>
      <c r="AY153" s="32">
        <f t="shared" si="718"/>
        <v>5.85</v>
      </c>
    </row>
    <row r="154" spans="1:51" outlineLevel="2" x14ac:dyDescent="0.25">
      <c r="A154" s="2">
        <v>1450</v>
      </c>
      <c r="B154" s="18">
        <v>600023460</v>
      </c>
      <c r="C154" s="18" t="s">
        <v>136</v>
      </c>
      <c r="D154" s="2">
        <v>3145</v>
      </c>
      <c r="E154" s="2" t="s">
        <v>68</v>
      </c>
      <c r="F154" s="18" t="s">
        <v>218</v>
      </c>
      <c r="G154" s="43">
        <v>4528376</v>
      </c>
      <c r="H154" s="43">
        <v>3315004</v>
      </c>
      <c r="I154" s="43"/>
      <c r="J154" s="43">
        <v>1120472</v>
      </c>
      <c r="K154" s="43">
        <v>66300</v>
      </c>
      <c r="L154" s="43">
        <v>26600</v>
      </c>
      <c r="M154" s="18">
        <v>8.39</v>
      </c>
      <c r="N154" s="18">
        <v>5.07</v>
      </c>
      <c r="O154" s="18">
        <v>3.3200000000000003</v>
      </c>
      <c r="P154" s="43">
        <f t="shared" si="700"/>
        <v>0</v>
      </c>
      <c r="Q154" s="43"/>
      <c r="R154" s="43"/>
      <c r="S154" s="43"/>
      <c r="T154" s="43"/>
      <c r="U154" s="43">
        <f t="shared" si="701"/>
        <v>0</v>
      </c>
      <c r="V154" s="43">
        <f>ROUND(OON!J154*80%,0)</f>
        <v>0</v>
      </c>
      <c r="W154" s="43">
        <f>ROUND((OON!K154+OON!L154+OON!M154+OON!P154+OON!Q154)*80%,0)</f>
        <v>0</v>
      </c>
      <c r="X154" s="43">
        <f>ROUND((OON!N154+OON!R154),0)</f>
        <v>0</v>
      </c>
      <c r="Y154" s="43"/>
      <c r="Z154" s="43">
        <f t="shared" si="702"/>
        <v>0</v>
      </c>
      <c r="AA154" s="43">
        <f t="shared" si="703"/>
        <v>0</v>
      </c>
      <c r="AB154" s="43">
        <f t="shared" si="704"/>
        <v>0</v>
      </c>
      <c r="AC154" s="43">
        <f t="shared" si="705"/>
        <v>0</v>
      </c>
      <c r="AD154" s="43"/>
      <c r="AE154" s="43"/>
      <c r="AF154" s="43"/>
      <c r="AG154" s="43">
        <f t="shared" si="706"/>
        <v>0</v>
      </c>
      <c r="AH154" s="32">
        <f>OON!W154</f>
        <v>0</v>
      </c>
      <c r="AI154" s="32">
        <f>OON!X154</f>
        <v>0</v>
      </c>
      <c r="AJ154" s="18"/>
      <c r="AK154" s="18"/>
      <c r="AL154" s="18"/>
      <c r="AM154" s="18"/>
      <c r="AN154" s="32">
        <f t="shared" si="707"/>
        <v>0</v>
      </c>
      <c r="AO154" s="32">
        <f t="shared" si="708"/>
        <v>0</v>
      </c>
      <c r="AP154" s="32">
        <f t="shared" si="709"/>
        <v>0</v>
      </c>
      <c r="AQ154" s="43">
        <f t="shared" si="710"/>
        <v>4528376</v>
      </c>
      <c r="AR154" s="43">
        <f t="shared" si="711"/>
        <v>3315004</v>
      </c>
      <c r="AS154" s="43">
        <f t="shared" si="712"/>
        <v>0</v>
      </c>
      <c r="AT154" s="43">
        <f t="shared" si="713"/>
        <v>1120472</v>
      </c>
      <c r="AU154" s="43">
        <f t="shared" si="714"/>
        <v>66300</v>
      </c>
      <c r="AV154" s="43">
        <f t="shared" si="715"/>
        <v>26600</v>
      </c>
      <c r="AW154" s="32">
        <f t="shared" si="716"/>
        <v>8.39</v>
      </c>
      <c r="AX154" s="32">
        <f t="shared" si="717"/>
        <v>5.07</v>
      </c>
      <c r="AY154" s="32">
        <f t="shared" si="718"/>
        <v>3.3200000000000003</v>
      </c>
    </row>
    <row r="155" spans="1:51" outlineLevel="2" x14ac:dyDescent="0.25">
      <c r="A155" s="2">
        <v>1450</v>
      </c>
      <c r="B155" s="18">
        <v>600023460</v>
      </c>
      <c r="C155" s="18" t="s">
        <v>136</v>
      </c>
      <c r="D155" s="2">
        <v>3147</v>
      </c>
      <c r="E155" s="2" t="s">
        <v>64</v>
      </c>
      <c r="F155" s="18" t="s">
        <v>218</v>
      </c>
      <c r="G155" s="43">
        <v>3760938</v>
      </c>
      <c r="H155" s="43">
        <v>2750654</v>
      </c>
      <c r="I155" s="43"/>
      <c r="J155" s="43">
        <v>929721</v>
      </c>
      <c r="K155" s="43">
        <v>55013</v>
      </c>
      <c r="L155" s="43">
        <v>25550</v>
      </c>
      <c r="M155" s="18">
        <v>6.53</v>
      </c>
      <c r="N155" s="18">
        <v>4.5599999999999996</v>
      </c>
      <c r="O155" s="18">
        <v>1.9700000000000006</v>
      </c>
      <c r="P155" s="43">
        <f t="shared" si="700"/>
        <v>0</v>
      </c>
      <c r="Q155" s="43"/>
      <c r="R155" s="43"/>
      <c r="S155" s="43"/>
      <c r="T155" s="43"/>
      <c r="U155" s="43">
        <f t="shared" si="701"/>
        <v>0</v>
      </c>
      <c r="V155" s="43">
        <f>ROUND(OON!J155*80%,0)</f>
        <v>0</v>
      </c>
      <c r="W155" s="43">
        <f>ROUND((OON!K155+OON!L155+OON!M155+OON!P155+OON!Q155)*80%,0)</f>
        <v>0</v>
      </c>
      <c r="X155" s="43">
        <f>ROUND((OON!N155+OON!R155),0)</f>
        <v>0</v>
      </c>
      <c r="Y155" s="43"/>
      <c r="Z155" s="43">
        <f t="shared" si="702"/>
        <v>0</v>
      </c>
      <c r="AA155" s="43">
        <f t="shared" si="703"/>
        <v>0</v>
      </c>
      <c r="AB155" s="43">
        <f t="shared" si="704"/>
        <v>0</v>
      </c>
      <c r="AC155" s="43">
        <f t="shared" si="705"/>
        <v>0</v>
      </c>
      <c r="AD155" s="43"/>
      <c r="AE155" s="43"/>
      <c r="AF155" s="43"/>
      <c r="AG155" s="43">
        <f t="shared" si="706"/>
        <v>0</v>
      </c>
      <c r="AH155" s="32">
        <f>OON!W155</f>
        <v>0</v>
      </c>
      <c r="AI155" s="32">
        <f>OON!X155</f>
        <v>0</v>
      </c>
      <c r="AJ155" s="18"/>
      <c r="AK155" s="18"/>
      <c r="AL155" s="18"/>
      <c r="AM155" s="18"/>
      <c r="AN155" s="32">
        <f t="shared" si="707"/>
        <v>0</v>
      </c>
      <c r="AO155" s="32">
        <f t="shared" si="708"/>
        <v>0</v>
      </c>
      <c r="AP155" s="32">
        <f t="shared" si="709"/>
        <v>0</v>
      </c>
      <c r="AQ155" s="43">
        <f t="shared" si="710"/>
        <v>3760938</v>
      </c>
      <c r="AR155" s="43">
        <f t="shared" si="711"/>
        <v>2750654</v>
      </c>
      <c r="AS155" s="43">
        <f t="shared" si="712"/>
        <v>0</v>
      </c>
      <c r="AT155" s="43">
        <f t="shared" si="713"/>
        <v>929721</v>
      </c>
      <c r="AU155" s="43">
        <f t="shared" si="714"/>
        <v>55013</v>
      </c>
      <c r="AV155" s="43">
        <f t="shared" si="715"/>
        <v>25550</v>
      </c>
      <c r="AW155" s="32">
        <f t="shared" si="716"/>
        <v>6.53</v>
      </c>
      <c r="AX155" s="32">
        <f t="shared" si="717"/>
        <v>4.5599999999999996</v>
      </c>
      <c r="AY155" s="32">
        <f t="shared" si="718"/>
        <v>1.9700000000000006</v>
      </c>
    </row>
    <row r="156" spans="1:51" outlineLevel="1" x14ac:dyDescent="0.25">
      <c r="A156" s="23"/>
      <c r="B156" s="24"/>
      <c r="C156" s="24" t="s">
        <v>195</v>
      </c>
      <c r="D156" s="23"/>
      <c r="E156" s="23"/>
      <c r="F156" s="24"/>
      <c r="G156" s="26">
        <f t="shared" ref="G156:AY156" si="719">SUBTOTAL(9,G150:G155)</f>
        <v>55439366</v>
      </c>
      <c r="H156" s="26">
        <f t="shared" si="719"/>
        <v>40494954</v>
      </c>
      <c r="I156" s="26">
        <f t="shared" si="719"/>
        <v>0</v>
      </c>
      <c r="J156" s="26">
        <f t="shared" si="719"/>
        <v>13687295</v>
      </c>
      <c r="K156" s="26">
        <f t="shared" si="719"/>
        <v>809899</v>
      </c>
      <c r="L156" s="26">
        <f t="shared" si="719"/>
        <v>447218</v>
      </c>
      <c r="M156" s="24">
        <f t="shared" si="719"/>
        <v>82.401899999999998</v>
      </c>
      <c r="N156" s="24">
        <f t="shared" si="719"/>
        <v>55.761000000000003</v>
      </c>
      <c r="O156" s="24">
        <f t="shared" si="719"/>
        <v>26.640900000000002</v>
      </c>
      <c r="P156" s="26">
        <f t="shared" si="719"/>
        <v>-380000</v>
      </c>
      <c r="Q156" s="26">
        <f t="shared" si="719"/>
        <v>0</v>
      </c>
      <c r="R156" s="26">
        <f t="shared" si="719"/>
        <v>1554194</v>
      </c>
      <c r="S156" s="26">
        <f t="shared" si="719"/>
        <v>0</v>
      </c>
      <c r="T156" s="26">
        <f t="shared" si="719"/>
        <v>0</v>
      </c>
      <c r="U156" s="26">
        <f t="shared" si="719"/>
        <v>1174194</v>
      </c>
      <c r="V156" s="26">
        <f t="shared" si="719"/>
        <v>0</v>
      </c>
      <c r="W156" s="26">
        <f t="shared" si="719"/>
        <v>380000</v>
      </c>
      <c r="X156" s="26">
        <f t="shared" si="719"/>
        <v>0</v>
      </c>
      <c r="Y156" s="26">
        <f t="shared" si="719"/>
        <v>0</v>
      </c>
      <c r="Z156" s="26">
        <f t="shared" si="719"/>
        <v>380000</v>
      </c>
      <c r="AA156" s="26">
        <f t="shared" si="719"/>
        <v>1554194</v>
      </c>
      <c r="AB156" s="26">
        <f t="shared" si="719"/>
        <v>525318</v>
      </c>
      <c r="AC156" s="26">
        <f t="shared" si="719"/>
        <v>23484</v>
      </c>
      <c r="AD156" s="26">
        <f t="shared" si="719"/>
        <v>0</v>
      </c>
      <c r="AE156" s="26">
        <f t="shared" si="719"/>
        <v>0</v>
      </c>
      <c r="AF156" s="26">
        <f t="shared" si="719"/>
        <v>0</v>
      </c>
      <c r="AG156" s="26">
        <f t="shared" si="719"/>
        <v>0</v>
      </c>
      <c r="AH156" s="24">
        <f t="shared" si="719"/>
        <v>-0.26</v>
      </c>
      <c r="AI156" s="24">
        <f t="shared" si="719"/>
        <v>-1.1700000000000002</v>
      </c>
      <c r="AJ156" s="24">
        <f t="shared" si="719"/>
        <v>0</v>
      </c>
      <c r="AK156" s="24">
        <f t="shared" si="719"/>
        <v>4.45</v>
      </c>
      <c r="AL156" s="24">
        <f t="shared" si="719"/>
        <v>0</v>
      </c>
      <c r="AM156" s="24">
        <f t="shared" si="719"/>
        <v>0</v>
      </c>
      <c r="AN156" s="24">
        <f t="shared" si="719"/>
        <v>4.1900000000000004</v>
      </c>
      <c r="AO156" s="24">
        <f t="shared" si="719"/>
        <v>-1.1700000000000002</v>
      </c>
      <c r="AP156" s="24">
        <f t="shared" si="719"/>
        <v>3.02</v>
      </c>
      <c r="AQ156" s="26">
        <f t="shared" si="719"/>
        <v>57542362</v>
      </c>
      <c r="AR156" s="26">
        <f t="shared" si="719"/>
        <v>41669148</v>
      </c>
      <c r="AS156" s="26">
        <f t="shared" si="719"/>
        <v>380000</v>
      </c>
      <c r="AT156" s="26">
        <f t="shared" si="719"/>
        <v>14212613</v>
      </c>
      <c r="AU156" s="26">
        <f t="shared" si="719"/>
        <v>833383</v>
      </c>
      <c r="AV156" s="26">
        <f t="shared" si="719"/>
        <v>447218</v>
      </c>
      <c r="AW156" s="51">
        <f t="shared" si="719"/>
        <v>85.421899999999994</v>
      </c>
      <c r="AX156" s="51">
        <f t="shared" si="719"/>
        <v>59.951000000000008</v>
      </c>
      <c r="AY156" s="51">
        <f t="shared" si="719"/>
        <v>25.4709</v>
      </c>
    </row>
    <row r="157" spans="1:51" outlineLevel="2" x14ac:dyDescent="0.25">
      <c r="A157" s="2">
        <v>1452</v>
      </c>
      <c r="B157" s="18">
        <v>691000093</v>
      </c>
      <c r="C157" s="18" t="s">
        <v>137</v>
      </c>
      <c r="D157" s="2">
        <v>3121</v>
      </c>
      <c r="E157" s="2" t="s">
        <v>62</v>
      </c>
      <c r="F157" s="18" t="s">
        <v>218</v>
      </c>
      <c r="G157" s="43"/>
      <c r="H157" s="43"/>
      <c r="I157" s="43"/>
      <c r="J157" s="43"/>
      <c r="K157" s="43"/>
      <c r="L157" s="43"/>
      <c r="M157" s="18"/>
      <c r="N157" s="18"/>
      <c r="O157" s="18"/>
      <c r="P157" s="43">
        <f t="shared" ref="P157:P160" si="720">W157*-1</f>
        <v>0</v>
      </c>
      <c r="Q157" s="43"/>
      <c r="R157" s="43"/>
      <c r="S157" s="43"/>
      <c r="T157" s="43"/>
      <c r="U157" s="43">
        <f t="shared" ref="U157:U160" si="721">P157+Q157+R157+S157+T157</f>
        <v>0</v>
      </c>
      <c r="V157" s="43">
        <f>ROUND(OON!J157*80%,0)</f>
        <v>0</v>
      </c>
      <c r="W157" s="43">
        <f>ROUND((OON!K157+OON!L157+OON!M157+OON!P157+OON!Q157)*80%,0)</f>
        <v>0</v>
      </c>
      <c r="X157" s="43">
        <f>ROUND((OON!N157+OON!R157),0)</f>
        <v>0</v>
      </c>
      <c r="Y157" s="43"/>
      <c r="Z157" s="43">
        <f t="shared" ref="Z157:Z160" si="722">V157+W157+X157+Y157</f>
        <v>0</v>
      </c>
      <c r="AA157" s="43">
        <f t="shared" ref="AA157:AA160" si="723">U157+Z157</f>
        <v>0</v>
      </c>
      <c r="AB157" s="43">
        <f t="shared" ref="AB157:AB160" si="724">ROUND((U157+V157+W157)*33.8%,0)</f>
        <v>0</v>
      </c>
      <c r="AC157" s="43">
        <f t="shared" ref="AC157:AC160" si="725">ROUND(U157*2%,0)</f>
        <v>0</v>
      </c>
      <c r="AD157" s="43"/>
      <c r="AE157" s="43"/>
      <c r="AF157" s="43"/>
      <c r="AG157" s="43">
        <f t="shared" ref="AG157:AG160" si="726">AD157+AE157+AF157</f>
        <v>0</v>
      </c>
      <c r="AH157" s="32">
        <f>OON!W157</f>
        <v>0</v>
      </c>
      <c r="AI157" s="32">
        <f>OON!X157</f>
        <v>0</v>
      </c>
      <c r="AJ157" s="18"/>
      <c r="AK157" s="18"/>
      <c r="AL157" s="18"/>
      <c r="AM157" s="18"/>
      <c r="AN157" s="32">
        <f t="shared" ref="AN157:AN160" si="727">AH157+AJ157+AK157+AL157</f>
        <v>0</v>
      </c>
      <c r="AO157" s="32">
        <f t="shared" ref="AO157:AO160" si="728">AI157+AM157</f>
        <v>0</v>
      </c>
      <c r="AP157" s="32">
        <f t="shared" ref="AP157:AP160" si="729">AN157+AO157</f>
        <v>0</v>
      </c>
      <c r="AQ157" s="43">
        <f t="shared" ref="AQ157:AQ160" si="730">AR157+AS157+AT157+AU157+AV157</f>
        <v>0</v>
      </c>
      <c r="AR157" s="43">
        <f t="shared" ref="AR157:AR160" si="731">H157+U157</f>
        <v>0</v>
      </c>
      <c r="AS157" s="43">
        <f t="shared" ref="AS157:AS160" si="732">I157+Z157</f>
        <v>0</v>
      </c>
      <c r="AT157" s="43">
        <f t="shared" ref="AT157:AT160" si="733">J157+AB157</f>
        <v>0</v>
      </c>
      <c r="AU157" s="43">
        <f t="shared" ref="AU157:AU160" si="734">K157+AC157</f>
        <v>0</v>
      </c>
      <c r="AV157" s="43">
        <f t="shared" ref="AV157:AV160" si="735">L157+AG157</f>
        <v>0</v>
      </c>
      <c r="AW157" s="32">
        <f t="shared" ref="AW157:AW160" si="736">AX157+AY157</f>
        <v>0</v>
      </c>
      <c r="AX157" s="32">
        <f t="shared" ref="AX157:AX160" si="737">N157+AN157</f>
        <v>0</v>
      </c>
      <c r="AY157" s="32">
        <f t="shared" ref="AY157:AY160" si="738">O157+AO157</f>
        <v>0</v>
      </c>
    </row>
    <row r="158" spans="1:51" outlineLevel="2" x14ac:dyDescent="0.25">
      <c r="A158" s="2">
        <v>1452</v>
      </c>
      <c r="B158" s="18">
        <v>691000093</v>
      </c>
      <c r="C158" s="18" t="s">
        <v>137</v>
      </c>
      <c r="D158" s="2">
        <v>3122</v>
      </c>
      <c r="E158" s="2" t="s">
        <v>60</v>
      </c>
      <c r="F158" s="18" t="s">
        <v>61</v>
      </c>
      <c r="G158" s="43">
        <v>49086808</v>
      </c>
      <c r="H158" s="43">
        <v>35738588</v>
      </c>
      <c r="I158" s="43"/>
      <c r="J158" s="43">
        <v>12079643</v>
      </c>
      <c r="K158" s="43">
        <v>714772</v>
      </c>
      <c r="L158" s="43">
        <v>553805</v>
      </c>
      <c r="M158" s="18">
        <v>64.881299999999996</v>
      </c>
      <c r="N158" s="18">
        <v>48.565399999999997</v>
      </c>
      <c r="O158" s="18">
        <v>16.315899999999999</v>
      </c>
      <c r="P158" s="43">
        <f t="shared" si="720"/>
        <v>0</v>
      </c>
      <c r="Q158" s="43"/>
      <c r="R158" s="43"/>
      <c r="S158" s="43"/>
      <c r="T158" s="43"/>
      <c r="U158" s="43">
        <f t="shared" si="721"/>
        <v>0</v>
      </c>
      <c r="V158" s="43">
        <f>ROUND(OON!J158*80%,0)</f>
        <v>0</v>
      </c>
      <c r="W158" s="43">
        <f>ROUND((OON!K158+OON!L158+OON!M158+OON!P158+OON!Q158)*80%,0)</f>
        <v>0</v>
      </c>
      <c r="X158" s="43">
        <f>ROUND((OON!N158+OON!R158),0)</f>
        <v>0</v>
      </c>
      <c r="Y158" s="43"/>
      <c r="Z158" s="43">
        <f t="shared" si="722"/>
        <v>0</v>
      </c>
      <c r="AA158" s="43">
        <f t="shared" si="723"/>
        <v>0</v>
      </c>
      <c r="AB158" s="43">
        <f t="shared" si="724"/>
        <v>0</v>
      </c>
      <c r="AC158" s="43">
        <f t="shared" si="725"/>
        <v>0</v>
      </c>
      <c r="AD158" s="43"/>
      <c r="AE158" s="43"/>
      <c r="AF158" s="43"/>
      <c r="AG158" s="43">
        <f t="shared" si="726"/>
        <v>0</v>
      </c>
      <c r="AH158" s="32">
        <f>OON!W158</f>
        <v>0</v>
      </c>
      <c r="AI158" s="32">
        <f>OON!X158</f>
        <v>0</v>
      </c>
      <c r="AJ158" s="18"/>
      <c r="AK158" s="18"/>
      <c r="AL158" s="18"/>
      <c r="AM158" s="18"/>
      <c r="AN158" s="32">
        <f t="shared" si="727"/>
        <v>0</v>
      </c>
      <c r="AO158" s="32">
        <f t="shared" si="728"/>
        <v>0</v>
      </c>
      <c r="AP158" s="32">
        <f t="shared" si="729"/>
        <v>0</v>
      </c>
      <c r="AQ158" s="43">
        <f t="shared" si="730"/>
        <v>49086808</v>
      </c>
      <c r="AR158" s="43">
        <f t="shared" si="731"/>
        <v>35738588</v>
      </c>
      <c r="AS158" s="43">
        <f t="shared" si="732"/>
        <v>0</v>
      </c>
      <c r="AT158" s="43">
        <f t="shared" si="733"/>
        <v>12079643</v>
      </c>
      <c r="AU158" s="43">
        <f t="shared" si="734"/>
        <v>714772</v>
      </c>
      <c r="AV158" s="43">
        <f t="shared" si="735"/>
        <v>553805</v>
      </c>
      <c r="AW158" s="32">
        <f t="shared" si="736"/>
        <v>64.881299999999996</v>
      </c>
      <c r="AX158" s="32">
        <f t="shared" si="737"/>
        <v>48.565399999999997</v>
      </c>
      <c r="AY158" s="32">
        <f t="shared" si="738"/>
        <v>16.315899999999999</v>
      </c>
    </row>
    <row r="159" spans="1:51" outlineLevel="2" x14ac:dyDescent="0.25">
      <c r="A159" s="2">
        <v>1452</v>
      </c>
      <c r="B159" s="18">
        <v>691000093</v>
      </c>
      <c r="C159" s="18" t="s">
        <v>137</v>
      </c>
      <c r="D159" s="2">
        <v>3141</v>
      </c>
      <c r="E159" s="2" t="s">
        <v>63</v>
      </c>
      <c r="F159" s="18" t="s">
        <v>218</v>
      </c>
      <c r="G159" s="43">
        <v>6179324</v>
      </c>
      <c r="H159" s="43">
        <v>4506340</v>
      </c>
      <c r="I159" s="43"/>
      <c r="J159" s="43">
        <v>1523143</v>
      </c>
      <c r="K159" s="43">
        <v>90127</v>
      </c>
      <c r="L159" s="43">
        <v>59714</v>
      </c>
      <c r="M159" s="18">
        <v>15.33</v>
      </c>
      <c r="N159" s="18"/>
      <c r="O159" s="18">
        <v>15.33</v>
      </c>
      <c r="P159" s="43">
        <f t="shared" si="720"/>
        <v>0</v>
      </c>
      <c r="Q159" s="43"/>
      <c r="R159" s="43"/>
      <c r="S159" s="43"/>
      <c r="T159" s="43"/>
      <c r="U159" s="43">
        <f t="shared" si="721"/>
        <v>0</v>
      </c>
      <c r="V159" s="43">
        <f>ROUND(OON!J159*80%,0)</f>
        <v>0</v>
      </c>
      <c r="W159" s="43">
        <f>ROUND((OON!K159+OON!L159+OON!M159+OON!P159+OON!Q159)*80%,0)</f>
        <v>0</v>
      </c>
      <c r="X159" s="43">
        <f>ROUND((OON!N159+OON!R159),0)</f>
        <v>0</v>
      </c>
      <c r="Y159" s="43"/>
      <c r="Z159" s="43">
        <f t="shared" si="722"/>
        <v>0</v>
      </c>
      <c r="AA159" s="43">
        <f t="shared" si="723"/>
        <v>0</v>
      </c>
      <c r="AB159" s="43">
        <f t="shared" si="724"/>
        <v>0</v>
      </c>
      <c r="AC159" s="43">
        <f t="shared" si="725"/>
        <v>0</v>
      </c>
      <c r="AD159" s="43"/>
      <c r="AE159" s="43"/>
      <c r="AF159" s="43"/>
      <c r="AG159" s="43">
        <f t="shared" si="726"/>
        <v>0</v>
      </c>
      <c r="AH159" s="32">
        <f>OON!W159</f>
        <v>0</v>
      </c>
      <c r="AI159" s="32">
        <f>OON!X159</f>
        <v>0</v>
      </c>
      <c r="AJ159" s="18"/>
      <c r="AK159" s="18"/>
      <c r="AL159" s="18"/>
      <c r="AM159" s="18"/>
      <c r="AN159" s="32">
        <f t="shared" si="727"/>
        <v>0</v>
      </c>
      <c r="AO159" s="32">
        <f t="shared" si="728"/>
        <v>0</v>
      </c>
      <c r="AP159" s="32">
        <f t="shared" si="729"/>
        <v>0</v>
      </c>
      <c r="AQ159" s="43">
        <f t="shared" si="730"/>
        <v>6179324</v>
      </c>
      <c r="AR159" s="43">
        <f t="shared" si="731"/>
        <v>4506340</v>
      </c>
      <c r="AS159" s="43">
        <f t="shared" si="732"/>
        <v>0</v>
      </c>
      <c r="AT159" s="43">
        <f t="shared" si="733"/>
        <v>1523143</v>
      </c>
      <c r="AU159" s="43">
        <f t="shared" si="734"/>
        <v>90127</v>
      </c>
      <c r="AV159" s="43">
        <f t="shared" si="735"/>
        <v>59714</v>
      </c>
      <c r="AW159" s="32">
        <f t="shared" si="736"/>
        <v>15.33</v>
      </c>
      <c r="AX159" s="32">
        <f t="shared" si="737"/>
        <v>0</v>
      </c>
      <c r="AY159" s="32">
        <f t="shared" si="738"/>
        <v>15.33</v>
      </c>
    </row>
    <row r="160" spans="1:51" outlineLevel="2" x14ac:dyDescent="0.25">
      <c r="A160" s="2">
        <v>1452</v>
      </c>
      <c r="B160" s="18">
        <v>691000093</v>
      </c>
      <c r="C160" s="18" t="s">
        <v>137</v>
      </c>
      <c r="D160" s="2">
        <v>3147</v>
      </c>
      <c r="E160" s="2" t="s">
        <v>64</v>
      </c>
      <c r="F160" s="18" t="s">
        <v>218</v>
      </c>
      <c r="G160" s="43">
        <v>3299736</v>
      </c>
      <c r="H160" s="43">
        <v>2414128</v>
      </c>
      <c r="I160" s="43"/>
      <c r="J160" s="43">
        <v>815975</v>
      </c>
      <c r="K160" s="43">
        <v>48283</v>
      </c>
      <c r="L160" s="43">
        <v>21350</v>
      </c>
      <c r="M160" s="18">
        <v>5.69</v>
      </c>
      <c r="N160" s="18">
        <v>4.05</v>
      </c>
      <c r="O160" s="18">
        <v>1.6400000000000006</v>
      </c>
      <c r="P160" s="43">
        <f t="shared" si="720"/>
        <v>0</v>
      </c>
      <c r="Q160" s="43"/>
      <c r="R160" s="43"/>
      <c r="S160" s="43"/>
      <c r="T160" s="43"/>
      <c r="U160" s="43">
        <f t="shared" si="721"/>
        <v>0</v>
      </c>
      <c r="V160" s="43">
        <f>ROUND(OON!J160*80%,0)</f>
        <v>0</v>
      </c>
      <c r="W160" s="43">
        <f>ROUND((OON!K160+OON!L160+OON!M160+OON!P160+OON!Q160)*80%,0)</f>
        <v>0</v>
      </c>
      <c r="X160" s="43">
        <f>ROUND((OON!N160+OON!R160),0)</f>
        <v>0</v>
      </c>
      <c r="Y160" s="43"/>
      <c r="Z160" s="43">
        <f t="shared" si="722"/>
        <v>0</v>
      </c>
      <c r="AA160" s="43">
        <f t="shared" si="723"/>
        <v>0</v>
      </c>
      <c r="AB160" s="43">
        <f t="shared" si="724"/>
        <v>0</v>
      </c>
      <c r="AC160" s="43">
        <f t="shared" si="725"/>
        <v>0</v>
      </c>
      <c r="AD160" s="43"/>
      <c r="AE160" s="43"/>
      <c r="AF160" s="43"/>
      <c r="AG160" s="43">
        <f t="shared" si="726"/>
        <v>0</v>
      </c>
      <c r="AH160" s="32">
        <f>OON!W160</f>
        <v>0</v>
      </c>
      <c r="AI160" s="32">
        <f>OON!X160</f>
        <v>0</v>
      </c>
      <c r="AJ160" s="18"/>
      <c r="AK160" s="18"/>
      <c r="AL160" s="18"/>
      <c r="AM160" s="18"/>
      <c r="AN160" s="32">
        <f t="shared" si="727"/>
        <v>0</v>
      </c>
      <c r="AO160" s="32">
        <f t="shared" si="728"/>
        <v>0</v>
      </c>
      <c r="AP160" s="32">
        <f t="shared" si="729"/>
        <v>0</v>
      </c>
      <c r="AQ160" s="43">
        <f t="shared" si="730"/>
        <v>3299736</v>
      </c>
      <c r="AR160" s="43">
        <f t="shared" si="731"/>
        <v>2414128</v>
      </c>
      <c r="AS160" s="43">
        <f t="shared" si="732"/>
        <v>0</v>
      </c>
      <c r="AT160" s="43">
        <f t="shared" si="733"/>
        <v>815975</v>
      </c>
      <c r="AU160" s="43">
        <f t="shared" si="734"/>
        <v>48283</v>
      </c>
      <c r="AV160" s="43">
        <f t="shared" si="735"/>
        <v>21350</v>
      </c>
      <c r="AW160" s="32">
        <f t="shared" si="736"/>
        <v>5.69</v>
      </c>
      <c r="AX160" s="32">
        <f t="shared" si="737"/>
        <v>4.05</v>
      </c>
      <c r="AY160" s="32">
        <f t="shared" si="738"/>
        <v>1.6400000000000006</v>
      </c>
    </row>
    <row r="161" spans="1:51" outlineLevel="1" x14ac:dyDescent="0.25">
      <c r="A161" s="23"/>
      <c r="B161" s="24"/>
      <c r="C161" s="24" t="s">
        <v>196</v>
      </c>
      <c r="D161" s="23"/>
      <c r="E161" s="23"/>
      <c r="F161" s="24"/>
      <c r="G161" s="26">
        <f t="shared" ref="G161:AY161" si="739">SUBTOTAL(9,G157:G160)</f>
        <v>58565868</v>
      </c>
      <c r="H161" s="26">
        <f t="shared" si="739"/>
        <v>42659056</v>
      </c>
      <c r="I161" s="26">
        <f t="shared" si="739"/>
        <v>0</v>
      </c>
      <c r="J161" s="26">
        <f t="shared" si="739"/>
        <v>14418761</v>
      </c>
      <c r="K161" s="26">
        <f t="shared" si="739"/>
        <v>853182</v>
      </c>
      <c r="L161" s="26">
        <f t="shared" si="739"/>
        <v>634869</v>
      </c>
      <c r="M161" s="24">
        <f t="shared" si="739"/>
        <v>85.901299999999992</v>
      </c>
      <c r="N161" s="24">
        <f t="shared" si="739"/>
        <v>52.615399999999994</v>
      </c>
      <c r="O161" s="24">
        <f t="shared" si="739"/>
        <v>33.285899999999998</v>
      </c>
      <c r="P161" s="26">
        <f t="shared" si="739"/>
        <v>0</v>
      </c>
      <c r="Q161" s="26">
        <f t="shared" si="739"/>
        <v>0</v>
      </c>
      <c r="R161" s="26">
        <f t="shared" si="739"/>
        <v>0</v>
      </c>
      <c r="S161" s="26">
        <f t="shared" si="739"/>
        <v>0</v>
      </c>
      <c r="T161" s="26">
        <f t="shared" si="739"/>
        <v>0</v>
      </c>
      <c r="U161" s="26">
        <f t="shared" si="739"/>
        <v>0</v>
      </c>
      <c r="V161" s="26">
        <f t="shared" si="739"/>
        <v>0</v>
      </c>
      <c r="W161" s="26">
        <f t="shared" si="739"/>
        <v>0</v>
      </c>
      <c r="X161" s="26">
        <f t="shared" si="739"/>
        <v>0</v>
      </c>
      <c r="Y161" s="26">
        <f t="shared" si="739"/>
        <v>0</v>
      </c>
      <c r="Z161" s="26">
        <f t="shared" si="739"/>
        <v>0</v>
      </c>
      <c r="AA161" s="26">
        <f t="shared" si="739"/>
        <v>0</v>
      </c>
      <c r="AB161" s="26">
        <f t="shared" si="739"/>
        <v>0</v>
      </c>
      <c r="AC161" s="26">
        <f t="shared" si="739"/>
        <v>0</v>
      </c>
      <c r="AD161" s="26">
        <f t="shared" si="739"/>
        <v>0</v>
      </c>
      <c r="AE161" s="26">
        <f t="shared" si="739"/>
        <v>0</v>
      </c>
      <c r="AF161" s="26">
        <f t="shared" si="739"/>
        <v>0</v>
      </c>
      <c r="AG161" s="26">
        <f t="shared" si="739"/>
        <v>0</v>
      </c>
      <c r="AH161" s="24">
        <f t="shared" si="739"/>
        <v>0</v>
      </c>
      <c r="AI161" s="24">
        <f t="shared" si="739"/>
        <v>0</v>
      </c>
      <c r="AJ161" s="24">
        <f t="shared" si="739"/>
        <v>0</v>
      </c>
      <c r="AK161" s="24">
        <f t="shared" si="739"/>
        <v>0</v>
      </c>
      <c r="AL161" s="24">
        <f t="shared" si="739"/>
        <v>0</v>
      </c>
      <c r="AM161" s="24">
        <f t="shared" si="739"/>
        <v>0</v>
      </c>
      <c r="AN161" s="24">
        <f t="shared" si="739"/>
        <v>0</v>
      </c>
      <c r="AO161" s="24">
        <f t="shared" si="739"/>
        <v>0</v>
      </c>
      <c r="AP161" s="24">
        <f t="shared" si="739"/>
        <v>0</v>
      </c>
      <c r="AQ161" s="26">
        <f t="shared" si="739"/>
        <v>58565868</v>
      </c>
      <c r="AR161" s="26">
        <f t="shared" si="739"/>
        <v>42659056</v>
      </c>
      <c r="AS161" s="26">
        <f t="shared" si="739"/>
        <v>0</v>
      </c>
      <c r="AT161" s="26">
        <f t="shared" si="739"/>
        <v>14418761</v>
      </c>
      <c r="AU161" s="26">
        <f t="shared" si="739"/>
        <v>853182</v>
      </c>
      <c r="AV161" s="26">
        <f t="shared" si="739"/>
        <v>634869</v>
      </c>
      <c r="AW161" s="51">
        <f t="shared" si="739"/>
        <v>85.901299999999992</v>
      </c>
      <c r="AX161" s="51">
        <f t="shared" si="739"/>
        <v>52.615399999999994</v>
      </c>
      <c r="AY161" s="51">
        <f t="shared" si="739"/>
        <v>33.285899999999998</v>
      </c>
    </row>
    <row r="162" spans="1:51" outlineLevel="2" x14ac:dyDescent="0.25">
      <c r="A162" s="2">
        <v>1455</v>
      </c>
      <c r="B162" s="18">
        <v>600023401</v>
      </c>
      <c r="C162" s="18" t="s">
        <v>138</v>
      </c>
      <c r="D162" s="2">
        <v>3112</v>
      </c>
      <c r="E162" s="2" t="s">
        <v>66</v>
      </c>
      <c r="F162" s="18" t="s">
        <v>61</v>
      </c>
      <c r="G162" s="43">
        <v>4515707</v>
      </c>
      <c r="H162" s="43">
        <v>3304939</v>
      </c>
      <c r="I162" s="43"/>
      <c r="J162" s="43">
        <v>1117069</v>
      </c>
      <c r="K162" s="43">
        <v>66099</v>
      </c>
      <c r="L162" s="43">
        <v>27600</v>
      </c>
      <c r="M162" s="18">
        <v>7.2709999999999999</v>
      </c>
      <c r="N162" s="18">
        <v>5.6452</v>
      </c>
      <c r="O162" s="18">
        <v>1.6257999999999999</v>
      </c>
      <c r="P162" s="43">
        <f t="shared" ref="P162:P171" si="740">W162*-1</f>
        <v>0</v>
      </c>
      <c r="Q162" s="43"/>
      <c r="R162" s="43"/>
      <c r="S162" s="43"/>
      <c r="T162" s="43"/>
      <c r="U162" s="43">
        <f t="shared" ref="U162:U171" si="741">P162+Q162+R162+S162+T162</f>
        <v>0</v>
      </c>
      <c r="V162" s="43">
        <f>ROUND(OON!J162*80%,0)</f>
        <v>0</v>
      </c>
      <c r="W162" s="43">
        <f>ROUND((OON!K162+OON!L162+OON!M162+OON!P162+OON!Q162)*80%,0)</f>
        <v>0</v>
      </c>
      <c r="X162" s="43">
        <f>ROUND((OON!N162+OON!R162),0)</f>
        <v>0</v>
      </c>
      <c r="Y162" s="43"/>
      <c r="Z162" s="43">
        <f t="shared" ref="Z162:Z225" si="742">V162+W162+X162+Y162</f>
        <v>0</v>
      </c>
      <c r="AA162" s="43">
        <f t="shared" ref="AA162:AA171" si="743">U162+Z162</f>
        <v>0</v>
      </c>
      <c r="AB162" s="43">
        <f t="shared" ref="AB162:AB171" si="744">ROUND((U162+V162+W162)*33.8%,0)</f>
        <v>0</v>
      </c>
      <c r="AC162" s="43">
        <f t="shared" ref="AC162:AC171" si="745">ROUND(U162*2%,0)</f>
        <v>0</v>
      </c>
      <c r="AD162" s="43"/>
      <c r="AE162" s="43"/>
      <c r="AF162" s="43"/>
      <c r="AG162" s="43">
        <f t="shared" ref="AG162:AG171" si="746">AD162+AE162+AF162</f>
        <v>0</v>
      </c>
      <c r="AH162" s="32">
        <f>OON!W162</f>
        <v>0</v>
      </c>
      <c r="AI162" s="32">
        <f>OON!X162</f>
        <v>0</v>
      </c>
      <c r="AJ162" s="18"/>
      <c r="AK162" s="18"/>
      <c r="AL162" s="18"/>
      <c r="AM162" s="18"/>
      <c r="AN162" s="32">
        <f t="shared" ref="AN162:AN171" si="747">AH162+AJ162+AK162+AL162</f>
        <v>0</v>
      </c>
      <c r="AO162" s="32">
        <f t="shared" ref="AO162:AO171" si="748">AI162+AM162</f>
        <v>0</v>
      </c>
      <c r="AP162" s="32">
        <f t="shared" ref="AP162:AP171" si="749">AN162+AO162</f>
        <v>0</v>
      </c>
      <c r="AQ162" s="43">
        <f t="shared" ref="AQ162:AQ171" si="750">AR162+AS162+AT162+AU162+AV162</f>
        <v>4515707</v>
      </c>
      <c r="AR162" s="43">
        <f t="shared" ref="AR162:AR171" si="751">H162+U162</f>
        <v>3304939</v>
      </c>
      <c r="AS162" s="43">
        <f t="shared" ref="AS162:AS171" si="752">I162+Z162</f>
        <v>0</v>
      </c>
      <c r="AT162" s="43">
        <f t="shared" ref="AT162:AT171" si="753">J162+AB162</f>
        <v>1117069</v>
      </c>
      <c r="AU162" s="43">
        <f t="shared" ref="AU162:AU171" si="754">K162+AC162</f>
        <v>66099</v>
      </c>
      <c r="AV162" s="43">
        <f t="shared" ref="AV162:AV171" si="755">L162+AG162</f>
        <v>27600</v>
      </c>
      <c r="AW162" s="32">
        <f t="shared" ref="AW162:AW171" si="756">AX162+AY162</f>
        <v>7.2709999999999999</v>
      </c>
      <c r="AX162" s="32">
        <f t="shared" ref="AX162:AX171" si="757">N162+AN162</f>
        <v>5.6452</v>
      </c>
      <c r="AY162" s="32">
        <f t="shared" ref="AY162:AY171" si="758">O162+AO162</f>
        <v>1.6257999999999999</v>
      </c>
    </row>
    <row r="163" spans="1:51" outlineLevel="2" x14ac:dyDescent="0.25">
      <c r="A163" s="2">
        <v>1455</v>
      </c>
      <c r="B163" s="18">
        <v>600023401</v>
      </c>
      <c r="C163" s="18" t="s">
        <v>138</v>
      </c>
      <c r="D163" s="2">
        <v>3112</v>
      </c>
      <c r="E163" s="2" t="s">
        <v>69</v>
      </c>
      <c r="F163" s="18" t="s">
        <v>61</v>
      </c>
      <c r="G163" s="43">
        <v>1440108</v>
      </c>
      <c r="H163" s="43">
        <v>1060463</v>
      </c>
      <c r="I163" s="43"/>
      <c r="J163" s="43">
        <v>358436</v>
      </c>
      <c r="K163" s="43">
        <v>21209</v>
      </c>
      <c r="L163" s="43">
        <v>0</v>
      </c>
      <c r="M163" s="18">
        <v>2.7778999999999998</v>
      </c>
      <c r="N163" s="18">
        <v>2.7778999999999998</v>
      </c>
      <c r="O163" s="18"/>
      <c r="P163" s="43">
        <f t="shared" si="740"/>
        <v>0</v>
      </c>
      <c r="Q163" s="43"/>
      <c r="R163" s="43"/>
      <c r="S163" s="43"/>
      <c r="T163" s="43"/>
      <c r="U163" s="43">
        <f t="shared" si="741"/>
        <v>0</v>
      </c>
      <c r="V163" s="43">
        <f>ROUND(OON!J163*80%,0)</f>
        <v>0</v>
      </c>
      <c r="W163" s="43">
        <f>ROUND((OON!K163+OON!L163+OON!M163+OON!P163+OON!Q163)*80%,0)</f>
        <v>0</v>
      </c>
      <c r="X163" s="43">
        <f>ROUND((OON!N163+OON!R163),0)</f>
        <v>0</v>
      </c>
      <c r="Y163" s="43"/>
      <c r="Z163" s="43">
        <f t="shared" si="742"/>
        <v>0</v>
      </c>
      <c r="AA163" s="43">
        <f t="shared" si="743"/>
        <v>0</v>
      </c>
      <c r="AB163" s="43">
        <f t="shared" si="744"/>
        <v>0</v>
      </c>
      <c r="AC163" s="43">
        <f t="shared" si="745"/>
        <v>0</v>
      </c>
      <c r="AD163" s="43"/>
      <c r="AE163" s="43"/>
      <c r="AF163" s="43"/>
      <c r="AG163" s="43">
        <f t="shared" si="746"/>
        <v>0</v>
      </c>
      <c r="AH163" s="32">
        <f>OON!W163</f>
        <v>0</v>
      </c>
      <c r="AI163" s="32">
        <f>OON!X163</f>
        <v>0</v>
      </c>
      <c r="AJ163" s="18"/>
      <c r="AK163" s="18"/>
      <c r="AL163" s="18"/>
      <c r="AM163" s="18"/>
      <c r="AN163" s="32">
        <f t="shared" si="747"/>
        <v>0</v>
      </c>
      <c r="AO163" s="32">
        <f t="shared" si="748"/>
        <v>0</v>
      </c>
      <c r="AP163" s="32">
        <f t="shared" si="749"/>
        <v>0</v>
      </c>
      <c r="AQ163" s="43">
        <f t="shared" si="750"/>
        <v>1440108</v>
      </c>
      <c r="AR163" s="43">
        <f t="shared" si="751"/>
        <v>1060463</v>
      </c>
      <c r="AS163" s="43">
        <f t="shared" si="752"/>
        <v>0</v>
      </c>
      <c r="AT163" s="43">
        <f t="shared" si="753"/>
        <v>358436</v>
      </c>
      <c r="AU163" s="43">
        <f t="shared" si="754"/>
        <v>21209</v>
      </c>
      <c r="AV163" s="43">
        <f t="shared" si="755"/>
        <v>0</v>
      </c>
      <c r="AW163" s="32">
        <f t="shared" si="756"/>
        <v>2.7778999999999998</v>
      </c>
      <c r="AX163" s="32">
        <f t="shared" si="757"/>
        <v>2.7778999999999998</v>
      </c>
      <c r="AY163" s="32">
        <f t="shared" si="758"/>
        <v>0</v>
      </c>
    </row>
    <row r="164" spans="1:51" outlineLevel="2" x14ac:dyDescent="0.25">
      <c r="A164" s="2">
        <v>1455</v>
      </c>
      <c r="B164" s="18">
        <v>600023401</v>
      </c>
      <c r="C164" s="18" t="s">
        <v>138</v>
      </c>
      <c r="D164" s="2">
        <v>3114</v>
      </c>
      <c r="E164" s="2" t="s">
        <v>70</v>
      </c>
      <c r="F164" s="18" t="s">
        <v>61</v>
      </c>
      <c r="G164" s="43">
        <v>33466615</v>
      </c>
      <c r="H164" s="43">
        <v>24380275</v>
      </c>
      <c r="I164" s="43"/>
      <c r="J164" s="43">
        <v>8240534</v>
      </c>
      <c r="K164" s="43">
        <v>487606</v>
      </c>
      <c r="L164" s="43">
        <v>358200</v>
      </c>
      <c r="M164" s="18">
        <v>43.882599999999996</v>
      </c>
      <c r="N164" s="18">
        <v>34.773899999999998</v>
      </c>
      <c r="O164" s="18">
        <v>9.1086999999999989</v>
      </c>
      <c r="P164" s="43">
        <f t="shared" si="740"/>
        <v>-88000</v>
      </c>
      <c r="Q164" s="43"/>
      <c r="R164" s="43"/>
      <c r="S164" s="43"/>
      <c r="T164" s="43"/>
      <c r="U164" s="43">
        <f t="shared" si="741"/>
        <v>-88000</v>
      </c>
      <c r="V164" s="43">
        <f>ROUND(OON!J164*80%,0)</f>
        <v>0</v>
      </c>
      <c r="W164" s="43">
        <f>ROUND((OON!K164+OON!L164+OON!M164+OON!P164+OON!Q164)*80%,0)</f>
        <v>88000</v>
      </c>
      <c r="X164" s="43">
        <f>ROUND((OON!N164+OON!R164),0)</f>
        <v>0</v>
      </c>
      <c r="Y164" s="43"/>
      <c r="Z164" s="43">
        <f t="shared" si="742"/>
        <v>88000</v>
      </c>
      <c r="AA164" s="43">
        <f t="shared" si="743"/>
        <v>0</v>
      </c>
      <c r="AB164" s="43">
        <f t="shared" si="744"/>
        <v>0</v>
      </c>
      <c r="AC164" s="43">
        <f t="shared" si="745"/>
        <v>-1760</v>
      </c>
      <c r="AD164" s="43"/>
      <c r="AE164" s="43"/>
      <c r="AF164" s="43"/>
      <c r="AG164" s="43">
        <f t="shared" si="746"/>
        <v>0</v>
      </c>
      <c r="AH164" s="32">
        <f>OON!W164</f>
        <v>0</v>
      </c>
      <c r="AI164" s="32">
        <f>OON!X164</f>
        <v>-0.56000000000000005</v>
      </c>
      <c r="AJ164" s="18"/>
      <c r="AK164" s="18"/>
      <c r="AL164" s="18"/>
      <c r="AM164" s="18"/>
      <c r="AN164" s="32">
        <f t="shared" si="747"/>
        <v>0</v>
      </c>
      <c r="AO164" s="32">
        <f t="shared" si="748"/>
        <v>-0.56000000000000005</v>
      </c>
      <c r="AP164" s="32">
        <f t="shared" si="749"/>
        <v>-0.56000000000000005</v>
      </c>
      <c r="AQ164" s="43">
        <f t="shared" si="750"/>
        <v>33464855</v>
      </c>
      <c r="AR164" s="43">
        <f t="shared" si="751"/>
        <v>24292275</v>
      </c>
      <c r="AS164" s="43">
        <f t="shared" si="752"/>
        <v>88000</v>
      </c>
      <c r="AT164" s="43">
        <f t="shared" si="753"/>
        <v>8240534</v>
      </c>
      <c r="AU164" s="43">
        <f t="shared" si="754"/>
        <v>485846</v>
      </c>
      <c r="AV164" s="43">
        <f t="shared" si="755"/>
        <v>358200</v>
      </c>
      <c r="AW164" s="32">
        <f t="shared" si="756"/>
        <v>43.322599999999994</v>
      </c>
      <c r="AX164" s="32">
        <f t="shared" si="757"/>
        <v>34.773899999999998</v>
      </c>
      <c r="AY164" s="32">
        <f t="shared" si="758"/>
        <v>8.5486999999999984</v>
      </c>
    </row>
    <row r="165" spans="1:51" outlineLevel="2" x14ac:dyDescent="0.25">
      <c r="A165" s="2">
        <v>1455</v>
      </c>
      <c r="B165" s="18">
        <v>600023401</v>
      </c>
      <c r="C165" s="18" t="s">
        <v>138</v>
      </c>
      <c r="D165" s="2">
        <v>3114</v>
      </c>
      <c r="E165" s="2" t="s">
        <v>71</v>
      </c>
      <c r="F165" s="18" t="s">
        <v>61</v>
      </c>
      <c r="G165" s="43">
        <v>2969584</v>
      </c>
      <c r="H165" s="43">
        <v>2186733</v>
      </c>
      <c r="I165" s="43"/>
      <c r="J165" s="43">
        <v>739116</v>
      </c>
      <c r="K165" s="43">
        <v>43735</v>
      </c>
      <c r="L165" s="43">
        <v>0</v>
      </c>
      <c r="M165" s="18">
        <v>5.8326000000000002</v>
      </c>
      <c r="N165" s="18">
        <v>5.8326000000000002</v>
      </c>
      <c r="O165" s="18"/>
      <c r="P165" s="43">
        <f t="shared" si="740"/>
        <v>0</v>
      </c>
      <c r="Q165" s="43"/>
      <c r="R165" s="43"/>
      <c r="S165" s="43"/>
      <c r="T165" s="43"/>
      <c r="U165" s="43">
        <f t="shared" si="741"/>
        <v>0</v>
      </c>
      <c r="V165" s="43">
        <f>ROUND(OON!J165*80%,0)</f>
        <v>0</v>
      </c>
      <c r="W165" s="43">
        <f>ROUND((OON!K165+OON!L165+OON!M165+OON!P165+OON!Q165)*80%,0)</f>
        <v>0</v>
      </c>
      <c r="X165" s="43">
        <f>ROUND((OON!N165+OON!R165),0)</f>
        <v>0</v>
      </c>
      <c r="Y165" s="43"/>
      <c r="Z165" s="43">
        <f t="shared" si="742"/>
        <v>0</v>
      </c>
      <c r="AA165" s="43">
        <f t="shared" si="743"/>
        <v>0</v>
      </c>
      <c r="AB165" s="43">
        <f t="shared" si="744"/>
        <v>0</v>
      </c>
      <c r="AC165" s="43">
        <f t="shared" si="745"/>
        <v>0</v>
      </c>
      <c r="AD165" s="43"/>
      <c r="AE165" s="43"/>
      <c r="AF165" s="43"/>
      <c r="AG165" s="43">
        <f t="shared" si="746"/>
        <v>0</v>
      </c>
      <c r="AH165" s="32">
        <f>OON!W165</f>
        <v>0</v>
      </c>
      <c r="AI165" s="32">
        <f>OON!X165</f>
        <v>0</v>
      </c>
      <c r="AJ165" s="18"/>
      <c r="AK165" s="18"/>
      <c r="AL165" s="18"/>
      <c r="AM165" s="18"/>
      <c r="AN165" s="32">
        <f t="shared" si="747"/>
        <v>0</v>
      </c>
      <c r="AO165" s="32">
        <f t="shared" si="748"/>
        <v>0</v>
      </c>
      <c r="AP165" s="32">
        <f t="shared" si="749"/>
        <v>0</v>
      </c>
      <c r="AQ165" s="43">
        <f t="shared" si="750"/>
        <v>2969584</v>
      </c>
      <c r="AR165" s="43">
        <f t="shared" si="751"/>
        <v>2186733</v>
      </c>
      <c r="AS165" s="43">
        <f t="shared" si="752"/>
        <v>0</v>
      </c>
      <c r="AT165" s="43">
        <f t="shared" si="753"/>
        <v>739116</v>
      </c>
      <c r="AU165" s="43">
        <f t="shared" si="754"/>
        <v>43735</v>
      </c>
      <c r="AV165" s="43">
        <f t="shared" si="755"/>
        <v>0</v>
      </c>
      <c r="AW165" s="32">
        <f t="shared" si="756"/>
        <v>5.8326000000000002</v>
      </c>
      <c r="AX165" s="32">
        <f t="shared" si="757"/>
        <v>5.8326000000000002</v>
      </c>
      <c r="AY165" s="32">
        <f t="shared" si="758"/>
        <v>0</v>
      </c>
    </row>
    <row r="166" spans="1:51" outlineLevel="2" x14ac:dyDescent="0.25">
      <c r="A166" s="2">
        <v>1455</v>
      </c>
      <c r="B166" s="18">
        <v>600023401</v>
      </c>
      <c r="C166" s="18" t="s">
        <v>138</v>
      </c>
      <c r="D166" s="2">
        <v>3114</v>
      </c>
      <c r="E166" s="2" t="s">
        <v>62</v>
      </c>
      <c r="F166" s="18" t="s">
        <v>218</v>
      </c>
      <c r="G166" s="43"/>
      <c r="H166" s="43"/>
      <c r="I166" s="43"/>
      <c r="J166" s="43"/>
      <c r="K166" s="43"/>
      <c r="L166" s="43"/>
      <c r="M166" s="18"/>
      <c r="N166" s="18"/>
      <c r="O166" s="18"/>
      <c r="P166" s="43">
        <f t="shared" si="740"/>
        <v>0</v>
      </c>
      <c r="Q166" s="43"/>
      <c r="R166" s="43"/>
      <c r="S166" s="43"/>
      <c r="T166" s="43"/>
      <c r="U166" s="43">
        <f t="shared" si="741"/>
        <v>0</v>
      </c>
      <c r="V166" s="43">
        <f>ROUND(OON!J166*80%,0)</f>
        <v>0</v>
      </c>
      <c r="W166" s="43">
        <f>ROUND((OON!K166+OON!L166+OON!M166+OON!P166+OON!Q166)*80%,0)</f>
        <v>0</v>
      </c>
      <c r="X166" s="43">
        <f>ROUND((OON!N166+OON!R166),0)</f>
        <v>0</v>
      </c>
      <c r="Y166" s="43"/>
      <c r="Z166" s="43">
        <f t="shared" si="742"/>
        <v>0</v>
      </c>
      <c r="AA166" s="43">
        <f t="shared" si="743"/>
        <v>0</v>
      </c>
      <c r="AB166" s="43">
        <f t="shared" si="744"/>
        <v>0</v>
      </c>
      <c r="AC166" s="43">
        <f t="shared" si="745"/>
        <v>0</v>
      </c>
      <c r="AD166" s="43"/>
      <c r="AE166" s="43"/>
      <c r="AF166" s="43"/>
      <c r="AG166" s="43">
        <f t="shared" si="746"/>
        <v>0</v>
      </c>
      <c r="AH166" s="32">
        <f>OON!W166</f>
        <v>0</v>
      </c>
      <c r="AI166" s="32">
        <f>OON!X166</f>
        <v>0</v>
      </c>
      <c r="AJ166" s="18"/>
      <c r="AK166" s="18"/>
      <c r="AL166" s="18"/>
      <c r="AM166" s="18"/>
      <c r="AN166" s="32">
        <f t="shared" si="747"/>
        <v>0</v>
      </c>
      <c r="AO166" s="32">
        <f t="shared" si="748"/>
        <v>0</v>
      </c>
      <c r="AP166" s="32">
        <f t="shared" si="749"/>
        <v>0</v>
      </c>
      <c r="AQ166" s="43">
        <f t="shared" si="750"/>
        <v>0</v>
      </c>
      <c r="AR166" s="43">
        <f t="shared" si="751"/>
        <v>0</v>
      </c>
      <c r="AS166" s="43">
        <f t="shared" si="752"/>
        <v>0</v>
      </c>
      <c r="AT166" s="43">
        <f t="shared" si="753"/>
        <v>0</v>
      </c>
      <c r="AU166" s="43">
        <f t="shared" si="754"/>
        <v>0</v>
      </c>
      <c r="AV166" s="43">
        <f t="shared" si="755"/>
        <v>0</v>
      </c>
      <c r="AW166" s="32">
        <f t="shared" si="756"/>
        <v>0</v>
      </c>
      <c r="AX166" s="32">
        <f t="shared" si="757"/>
        <v>0</v>
      </c>
      <c r="AY166" s="32">
        <f t="shared" si="758"/>
        <v>0</v>
      </c>
    </row>
    <row r="167" spans="1:51" outlineLevel="2" x14ac:dyDescent="0.25">
      <c r="A167" s="2">
        <v>1455</v>
      </c>
      <c r="B167" s="18">
        <v>600023401</v>
      </c>
      <c r="C167" s="18" t="s">
        <v>138</v>
      </c>
      <c r="D167" s="2">
        <v>3141</v>
      </c>
      <c r="E167" s="2" t="s">
        <v>63</v>
      </c>
      <c r="F167" s="18" t="s">
        <v>218</v>
      </c>
      <c r="G167" s="43">
        <v>1931250</v>
      </c>
      <c r="H167" s="43">
        <v>1413863</v>
      </c>
      <c r="I167" s="43"/>
      <c r="J167" s="43">
        <v>477886</v>
      </c>
      <c r="K167" s="43">
        <v>28277</v>
      </c>
      <c r="L167" s="43">
        <v>11224</v>
      </c>
      <c r="M167" s="18">
        <v>4.8099999999999996</v>
      </c>
      <c r="N167" s="18"/>
      <c r="O167" s="18">
        <v>4.8099999999999996</v>
      </c>
      <c r="P167" s="43">
        <f t="shared" si="740"/>
        <v>0</v>
      </c>
      <c r="Q167" s="43"/>
      <c r="R167" s="43"/>
      <c r="S167" s="43"/>
      <c r="T167" s="43"/>
      <c r="U167" s="43">
        <f t="shared" si="741"/>
        <v>0</v>
      </c>
      <c r="V167" s="43">
        <f>ROUND(OON!J167*80%,0)</f>
        <v>0</v>
      </c>
      <c r="W167" s="43">
        <f>ROUND((OON!K167+OON!L167+OON!M167+OON!P167+OON!Q167)*80%,0)</f>
        <v>0</v>
      </c>
      <c r="X167" s="43">
        <f>ROUND((OON!N167+OON!R167),0)</f>
        <v>0</v>
      </c>
      <c r="Y167" s="43"/>
      <c r="Z167" s="43">
        <f t="shared" si="742"/>
        <v>0</v>
      </c>
      <c r="AA167" s="43">
        <f t="shared" si="743"/>
        <v>0</v>
      </c>
      <c r="AB167" s="43">
        <f t="shared" si="744"/>
        <v>0</v>
      </c>
      <c r="AC167" s="43">
        <f t="shared" si="745"/>
        <v>0</v>
      </c>
      <c r="AD167" s="43"/>
      <c r="AE167" s="43"/>
      <c r="AF167" s="43"/>
      <c r="AG167" s="43">
        <f t="shared" si="746"/>
        <v>0</v>
      </c>
      <c r="AH167" s="32">
        <f>OON!W167</f>
        <v>0</v>
      </c>
      <c r="AI167" s="32">
        <f>OON!X167</f>
        <v>0</v>
      </c>
      <c r="AJ167" s="18"/>
      <c r="AK167" s="18"/>
      <c r="AL167" s="18"/>
      <c r="AM167" s="18"/>
      <c r="AN167" s="32">
        <f t="shared" si="747"/>
        <v>0</v>
      </c>
      <c r="AO167" s="32">
        <f t="shared" si="748"/>
        <v>0</v>
      </c>
      <c r="AP167" s="32">
        <f t="shared" si="749"/>
        <v>0</v>
      </c>
      <c r="AQ167" s="43">
        <f t="shared" si="750"/>
        <v>1931250</v>
      </c>
      <c r="AR167" s="43">
        <f t="shared" si="751"/>
        <v>1413863</v>
      </c>
      <c r="AS167" s="43">
        <f t="shared" si="752"/>
        <v>0</v>
      </c>
      <c r="AT167" s="43">
        <f t="shared" si="753"/>
        <v>477886</v>
      </c>
      <c r="AU167" s="43">
        <f t="shared" si="754"/>
        <v>28277</v>
      </c>
      <c r="AV167" s="43">
        <f t="shared" si="755"/>
        <v>11224</v>
      </c>
      <c r="AW167" s="32">
        <f t="shared" si="756"/>
        <v>4.8099999999999996</v>
      </c>
      <c r="AX167" s="32">
        <f t="shared" si="757"/>
        <v>0</v>
      </c>
      <c r="AY167" s="32">
        <f t="shared" si="758"/>
        <v>4.8099999999999996</v>
      </c>
    </row>
    <row r="168" spans="1:51" outlineLevel="2" x14ac:dyDescent="0.25">
      <c r="A168" s="2">
        <v>1455</v>
      </c>
      <c r="B168" s="18">
        <v>600023401</v>
      </c>
      <c r="C168" s="18" t="s">
        <v>138</v>
      </c>
      <c r="D168" s="2">
        <v>3143</v>
      </c>
      <c r="E168" s="2" t="s">
        <v>72</v>
      </c>
      <c r="F168" s="18" t="s">
        <v>61</v>
      </c>
      <c r="G168" s="43">
        <v>2563784</v>
      </c>
      <c r="H168" s="43">
        <v>1887912</v>
      </c>
      <c r="I168" s="43"/>
      <c r="J168" s="43">
        <v>638114</v>
      </c>
      <c r="K168" s="43">
        <v>37758</v>
      </c>
      <c r="L168" s="43"/>
      <c r="M168" s="18">
        <v>3.9</v>
      </c>
      <c r="N168" s="18">
        <v>3.9</v>
      </c>
      <c r="O168" s="18"/>
      <c r="P168" s="43">
        <f t="shared" si="740"/>
        <v>0</v>
      </c>
      <c r="Q168" s="43"/>
      <c r="R168" s="43"/>
      <c r="S168" s="43"/>
      <c r="T168" s="43"/>
      <c r="U168" s="43">
        <f t="shared" si="741"/>
        <v>0</v>
      </c>
      <c r="V168" s="43">
        <f>ROUND(OON!J168*80%,0)</f>
        <v>0</v>
      </c>
      <c r="W168" s="43">
        <f>ROUND((OON!K168+OON!L168+OON!M168+OON!P168+OON!Q168)*80%,0)</f>
        <v>0</v>
      </c>
      <c r="X168" s="43">
        <f>ROUND((OON!N168+OON!R168),0)</f>
        <v>0</v>
      </c>
      <c r="Y168" s="43"/>
      <c r="Z168" s="43">
        <f t="shared" si="742"/>
        <v>0</v>
      </c>
      <c r="AA168" s="43">
        <f t="shared" si="743"/>
        <v>0</v>
      </c>
      <c r="AB168" s="43">
        <f t="shared" si="744"/>
        <v>0</v>
      </c>
      <c r="AC168" s="43">
        <f t="shared" si="745"/>
        <v>0</v>
      </c>
      <c r="AD168" s="43"/>
      <c r="AE168" s="43"/>
      <c r="AF168" s="43"/>
      <c r="AG168" s="43">
        <f t="shared" si="746"/>
        <v>0</v>
      </c>
      <c r="AH168" s="32">
        <f>OON!W168</f>
        <v>0</v>
      </c>
      <c r="AI168" s="32">
        <f>OON!X168</f>
        <v>0</v>
      </c>
      <c r="AJ168" s="18"/>
      <c r="AK168" s="18"/>
      <c r="AL168" s="18"/>
      <c r="AM168" s="18"/>
      <c r="AN168" s="32">
        <f t="shared" si="747"/>
        <v>0</v>
      </c>
      <c r="AO168" s="32">
        <f t="shared" si="748"/>
        <v>0</v>
      </c>
      <c r="AP168" s="32">
        <f t="shared" si="749"/>
        <v>0</v>
      </c>
      <c r="AQ168" s="43">
        <f t="shared" si="750"/>
        <v>2563784</v>
      </c>
      <c r="AR168" s="43">
        <f t="shared" si="751"/>
        <v>1887912</v>
      </c>
      <c r="AS168" s="43">
        <f t="shared" si="752"/>
        <v>0</v>
      </c>
      <c r="AT168" s="43">
        <f t="shared" si="753"/>
        <v>638114</v>
      </c>
      <c r="AU168" s="43">
        <f t="shared" si="754"/>
        <v>37758</v>
      </c>
      <c r="AV168" s="43">
        <f t="shared" si="755"/>
        <v>0</v>
      </c>
      <c r="AW168" s="32">
        <f t="shared" si="756"/>
        <v>3.9</v>
      </c>
      <c r="AX168" s="32">
        <f t="shared" si="757"/>
        <v>3.9</v>
      </c>
      <c r="AY168" s="32">
        <f t="shared" si="758"/>
        <v>0</v>
      </c>
    </row>
    <row r="169" spans="1:51" outlineLevel="2" x14ac:dyDescent="0.25">
      <c r="A169" s="2">
        <v>1455</v>
      </c>
      <c r="B169" s="18">
        <v>600023401</v>
      </c>
      <c r="C169" s="18" t="s">
        <v>138</v>
      </c>
      <c r="D169" s="2">
        <v>3143</v>
      </c>
      <c r="E169" s="2" t="s">
        <v>73</v>
      </c>
      <c r="F169" s="18" t="s">
        <v>61</v>
      </c>
      <c r="G169" s="43">
        <v>813186</v>
      </c>
      <c r="H169" s="43">
        <v>598812</v>
      </c>
      <c r="I169" s="43"/>
      <c r="J169" s="43">
        <v>202398</v>
      </c>
      <c r="K169" s="43">
        <v>11976</v>
      </c>
      <c r="L169" s="43"/>
      <c r="M169" s="18">
        <v>1.6666000000000001</v>
      </c>
      <c r="N169" s="18">
        <v>1.6666000000000001</v>
      </c>
      <c r="O169" s="18"/>
      <c r="P169" s="43">
        <f t="shared" si="740"/>
        <v>0</v>
      </c>
      <c r="Q169" s="43"/>
      <c r="R169" s="43"/>
      <c r="S169" s="43"/>
      <c r="T169" s="43"/>
      <c r="U169" s="43">
        <f t="shared" si="741"/>
        <v>0</v>
      </c>
      <c r="V169" s="43">
        <f>ROUND(OON!J169*80%,0)</f>
        <v>0</v>
      </c>
      <c r="W169" s="43">
        <f>ROUND((OON!K169+OON!L169+OON!M169+OON!P169+OON!Q169)*80%,0)</f>
        <v>0</v>
      </c>
      <c r="X169" s="43">
        <f>ROUND((OON!N169+OON!R169),0)</f>
        <v>0</v>
      </c>
      <c r="Y169" s="43"/>
      <c r="Z169" s="43">
        <f t="shared" si="742"/>
        <v>0</v>
      </c>
      <c r="AA169" s="43">
        <f t="shared" si="743"/>
        <v>0</v>
      </c>
      <c r="AB169" s="43">
        <f t="shared" si="744"/>
        <v>0</v>
      </c>
      <c r="AC169" s="43">
        <f t="shared" si="745"/>
        <v>0</v>
      </c>
      <c r="AD169" s="43"/>
      <c r="AE169" s="43"/>
      <c r="AF169" s="43"/>
      <c r="AG169" s="43">
        <f t="shared" si="746"/>
        <v>0</v>
      </c>
      <c r="AH169" s="32">
        <f>OON!W169</f>
        <v>0</v>
      </c>
      <c r="AI169" s="32">
        <f>OON!X169</f>
        <v>0</v>
      </c>
      <c r="AJ169" s="18"/>
      <c r="AK169" s="18"/>
      <c r="AL169" s="18"/>
      <c r="AM169" s="18"/>
      <c r="AN169" s="32">
        <f t="shared" si="747"/>
        <v>0</v>
      </c>
      <c r="AO169" s="32">
        <f t="shared" si="748"/>
        <v>0</v>
      </c>
      <c r="AP169" s="32">
        <f t="shared" si="749"/>
        <v>0</v>
      </c>
      <c r="AQ169" s="43">
        <f t="shared" si="750"/>
        <v>813186</v>
      </c>
      <c r="AR169" s="43">
        <f t="shared" si="751"/>
        <v>598812</v>
      </c>
      <c r="AS169" s="43">
        <f t="shared" si="752"/>
        <v>0</v>
      </c>
      <c r="AT169" s="43">
        <f t="shared" si="753"/>
        <v>202398</v>
      </c>
      <c r="AU169" s="43">
        <f t="shared" si="754"/>
        <v>11976</v>
      </c>
      <c r="AV169" s="43">
        <f t="shared" si="755"/>
        <v>0</v>
      </c>
      <c r="AW169" s="32">
        <f t="shared" si="756"/>
        <v>1.6666000000000001</v>
      </c>
      <c r="AX169" s="32">
        <f t="shared" si="757"/>
        <v>1.6666000000000001</v>
      </c>
      <c r="AY169" s="32">
        <f t="shared" si="758"/>
        <v>0</v>
      </c>
    </row>
    <row r="170" spans="1:51" outlineLevel="2" x14ac:dyDescent="0.25">
      <c r="A170" s="2">
        <v>1455</v>
      </c>
      <c r="B170" s="18">
        <v>600023401</v>
      </c>
      <c r="C170" s="18" t="s">
        <v>138</v>
      </c>
      <c r="D170" s="2">
        <v>3143</v>
      </c>
      <c r="E170" s="2" t="s">
        <v>139</v>
      </c>
      <c r="F170" s="18" t="s">
        <v>218</v>
      </c>
      <c r="G170" s="43">
        <v>34408</v>
      </c>
      <c r="H170" s="43">
        <v>24255</v>
      </c>
      <c r="I170" s="43"/>
      <c r="J170" s="43">
        <v>8198</v>
      </c>
      <c r="K170" s="43">
        <v>485</v>
      </c>
      <c r="L170" s="43">
        <v>1470</v>
      </c>
      <c r="M170" s="18">
        <v>0.1</v>
      </c>
      <c r="N170" s="18"/>
      <c r="O170" s="18">
        <v>0.1</v>
      </c>
      <c r="P170" s="43">
        <f t="shared" si="740"/>
        <v>0</v>
      </c>
      <c r="Q170" s="43"/>
      <c r="R170" s="43"/>
      <c r="S170" s="43"/>
      <c r="T170" s="43"/>
      <c r="U170" s="43">
        <f t="shared" si="741"/>
        <v>0</v>
      </c>
      <c r="V170" s="43">
        <f>ROUND(OON!J170*80%,0)</f>
        <v>0</v>
      </c>
      <c r="W170" s="43">
        <f>ROUND((OON!K170+OON!L170+OON!M170+OON!P170+OON!Q170)*80%,0)</f>
        <v>0</v>
      </c>
      <c r="X170" s="43">
        <f>ROUND((OON!N170+OON!R170),0)</f>
        <v>0</v>
      </c>
      <c r="Y170" s="43"/>
      <c r="Z170" s="43">
        <f t="shared" si="742"/>
        <v>0</v>
      </c>
      <c r="AA170" s="43">
        <f t="shared" si="743"/>
        <v>0</v>
      </c>
      <c r="AB170" s="43">
        <f t="shared" si="744"/>
        <v>0</v>
      </c>
      <c r="AC170" s="43">
        <f t="shared" si="745"/>
        <v>0</v>
      </c>
      <c r="AD170" s="43"/>
      <c r="AE170" s="43"/>
      <c r="AF170" s="43"/>
      <c r="AG170" s="43">
        <f t="shared" si="746"/>
        <v>0</v>
      </c>
      <c r="AH170" s="32">
        <f>OON!W170</f>
        <v>0</v>
      </c>
      <c r="AI170" s="32">
        <f>OON!X170</f>
        <v>0</v>
      </c>
      <c r="AJ170" s="18"/>
      <c r="AK170" s="18"/>
      <c r="AL170" s="18"/>
      <c r="AM170" s="18"/>
      <c r="AN170" s="32">
        <f t="shared" si="747"/>
        <v>0</v>
      </c>
      <c r="AO170" s="32">
        <f t="shared" si="748"/>
        <v>0</v>
      </c>
      <c r="AP170" s="32">
        <f t="shared" si="749"/>
        <v>0</v>
      </c>
      <c r="AQ170" s="43">
        <f t="shared" si="750"/>
        <v>34408</v>
      </c>
      <c r="AR170" s="43">
        <f t="shared" si="751"/>
        <v>24255</v>
      </c>
      <c r="AS170" s="43">
        <f t="shared" si="752"/>
        <v>0</v>
      </c>
      <c r="AT170" s="43">
        <f t="shared" si="753"/>
        <v>8198</v>
      </c>
      <c r="AU170" s="43">
        <f t="shared" si="754"/>
        <v>485</v>
      </c>
      <c r="AV170" s="43">
        <f t="shared" si="755"/>
        <v>1470</v>
      </c>
      <c r="AW170" s="32">
        <f t="shared" si="756"/>
        <v>0.1</v>
      </c>
      <c r="AX170" s="32">
        <f t="shared" si="757"/>
        <v>0</v>
      </c>
      <c r="AY170" s="32">
        <f t="shared" si="758"/>
        <v>0.1</v>
      </c>
    </row>
    <row r="171" spans="1:51" outlineLevel="2" x14ac:dyDescent="0.25">
      <c r="A171" s="2">
        <v>1455</v>
      </c>
      <c r="B171" s="18">
        <v>600023401</v>
      </c>
      <c r="C171" s="18" t="s">
        <v>138</v>
      </c>
      <c r="D171" s="2">
        <v>3145</v>
      </c>
      <c r="E171" s="2" t="s">
        <v>68</v>
      </c>
      <c r="F171" s="18" t="s">
        <v>218</v>
      </c>
      <c r="G171" s="43">
        <v>5005047</v>
      </c>
      <c r="H171" s="43">
        <v>3663952</v>
      </c>
      <c r="I171" s="43"/>
      <c r="J171" s="43">
        <v>1238416</v>
      </c>
      <c r="K171" s="43">
        <v>73279</v>
      </c>
      <c r="L171" s="43">
        <v>29400</v>
      </c>
      <c r="M171" s="18">
        <v>9.2799999999999994</v>
      </c>
      <c r="N171" s="18">
        <v>5.61</v>
      </c>
      <c r="O171" s="18">
        <v>3.669999999999999</v>
      </c>
      <c r="P171" s="43">
        <f t="shared" si="740"/>
        <v>0</v>
      </c>
      <c r="Q171" s="43"/>
      <c r="R171" s="43"/>
      <c r="S171" s="43"/>
      <c r="T171" s="43"/>
      <c r="U171" s="43">
        <f t="shared" si="741"/>
        <v>0</v>
      </c>
      <c r="V171" s="43">
        <f>ROUND(OON!J171*80%,0)</f>
        <v>0</v>
      </c>
      <c r="W171" s="43">
        <f>ROUND((OON!K171+OON!L171+OON!M171+OON!P171+OON!Q171)*80%,0)</f>
        <v>0</v>
      </c>
      <c r="X171" s="43">
        <f>ROUND((OON!N171+OON!R171),0)</f>
        <v>0</v>
      </c>
      <c r="Y171" s="43"/>
      <c r="Z171" s="43">
        <f t="shared" si="742"/>
        <v>0</v>
      </c>
      <c r="AA171" s="43">
        <f t="shared" si="743"/>
        <v>0</v>
      </c>
      <c r="AB171" s="43">
        <f t="shared" si="744"/>
        <v>0</v>
      </c>
      <c r="AC171" s="43">
        <f t="shared" si="745"/>
        <v>0</v>
      </c>
      <c r="AD171" s="43"/>
      <c r="AE171" s="43"/>
      <c r="AF171" s="43"/>
      <c r="AG171" s="43">
        <f t="shared" si="746"/>
        <v>0</v>
      </c>
      <c r="AH171" s="32">
        <f>OON!W171</f>
        <v>0</v>
      </c>
      <c r="AI171" s="32">
        <f>OON!X171</f>
        <v>0</v>
      </c>
      <c r="AJ171" s="18"/>
      <c r="AK171" s="18"/>
      <c r="AL171" s="18"/>
      <c r="AM171" s="18"/>
      <c r="AN171" s="32">
        <f t="shared" si="747"/>
        <v>0</v>
      </c>
      <c r="AO171" s="32">
        <f t="shared" si="748"/>
        <v>0</v>
      </c>
      <c r="AP171" s="32">
        <f t="shared" si="749"/>
        <v>0</v>
      </c>
      <c r="AQ171" s="43">
        <f t="shared" si="750"/>
        <v>5005047</v>
      </c>
      <c r="AR171" s="43">
        <f t="shared" si="751"/>
        <v>3663952</v>
      </c>
      <c r="AS171" s="43">
        <f t="shared" si="752"/>
        <v>0</v>
      </c>
      <c r="AT171" s="43">
        <f t="shared" si="753"/>
        <v>1238416</v>
      </c>
      <c r="AU171" s="43">
        <f t="shared" si="754"/>
        <v>73279</v>
      </c>
      <c r="AV171" s="43">
        <f t="shared" si="755"/>
        <v>29400</v>
      </c>
      <c r="AW171" s="32">
        <f t="shared" si="756"/>
        <v>9.2799999999999994</v>
      </c>
      <c r="AX171" s="32">
        <f t="shared" si="757"/>
        <v>5.61</v>
      </c>
      <c r="AY171" s="32">
        <f t="shared" si="758"/>
        <v>3.669999999999999</v>
      </c>
    </row>
    <row r="172" spans="1:51" outlineLevel="1" x14ac:dyDescent="0.25">
      <c r="A172" s="23"/>
      <c r="B172" s="24"/>
      <c r="C172" s="24" t="s">
        <v>197</v>
      </c>
      <c r="D172" s="23"/>
      <c r="E172" s="23"/>
      <c r="F172" s="24"/>
      <c r="G172" s="26">
        <f t="shared" ref="G172:AY172" si="759">SUBTOTAL(9,G162:G171)</f>
        <v>52739689</v>
      </c>
      <c r="H172" s="26">
        <f t="shared" si="759"/>
        <v>38521204</v>
      </c>
      <c r="I172" s="26">
        <f t="shared" si="759"/>
        <v>0</v>
      </c>
      <c r="J172" s="26">
        <f t="shared" si="759"/>
        <v>13020167</v>
      </c>
      <c r="K172" s="26">
        <f t="shared" si="759"/>
        <v>770424</v>
      </c>
      <c r="L172" s="26">
        <f t="shared" si="759"/>
        <v>427894</v>
      </c>
      <c r="M172" s="24">
        <f t="shared" si="759"/>
        <v>79.520700000000005</v>
      </c>
      <c r="N172" s="24">
        <f t="shared" si="759"/>
        <v>60.206199999999995</v>
      </c>
      <c r="O172" s="24">
        <f t="shared" si="759"/>
        <v>19.314499999999999</v>
      </c>
      <c r="P172" s="26">
        <f t="shared" si="759"/>
        <v>-88000</v>
      </c>
      <c r="Q172" s="26">
        <f t="shared" si="759"/>
        <v>0</v>
      </c>
      <c r="R172" s="26">
        <f t="shared" si="759"/>
        <v>0</v>
      </c>
      <c r="S172" s="26">
        <f t="shared" si="759"/>
        <v>0</v>
      </c>
      <c r="T172" s="26">
        <f t="shared" si="759"/>
        <v>0</v>
      </c>
      <c r="U172" s="26">
        <f t="shared" si="759"/>
        <v>-88000</v>
      </c>
      <c r="V172" s="26">
        <f t="shared" si="759"/>
        <v>0</v>
      </c>
      <c r="W172" s="26">
        <f t="shared" si="759"/>
        <v>88000</v>
      </c>
      <c r="X172" s="26">
        <f t="shared" si="759"/>
        <v>0</v>
      </c>
      <c r="Y172" s="26">
        <f t="shared" si="759"/>
        <v>0</v>
      </c>
      <c r="Z172" s="26">
        <f t="shared" si="759"/>
        <v>88000</v>
      </c>
      <c r="AA172" s="26">
        <f t="shared" si="759"/>
        <v>0</v>
      </c>
      <c r="AB172" s="26">
        <f t="shared" si="759"/>
        <v>0</v>
      </c>
      <c r="AC172" s="26">
        <f t="shared" si="759"/>
        <v>-1760</v>
      </c>
      <c r="AD172" s="26">
        <f t="shared" si="759"/>
        <v>0</v>
      </c>
      <c r="AE172" s="26">
        <f t="shared" si="759"/>
        <v>0</v>
      </c>
      <c r="AF172" s="26">
        <f t="shared" si="759"/>
        <v>0</v>
      </c>
      <c r="AG172" s="26">
        <f t="shared" si="759"/>
        <v>0</v>
      </c>
      <c r="AH172" s="24">
        <f t="shared" si="759"/>
        <v>0</v>
      </c>
      <c r="AI172" s="24">
        <f t="shared" si="759"/>
        <v>-0.56000000000000005</v>
      </c>
      <c r="AJ172" s="24">
        <f t="shared" si="759"/>
        <v>0</v>
      </c>
      <c r="AK172" s="24">
        <f t="shared" si="759"/>
        <v>0</v>
      </c>
      <c r="AL172" s="24">
        <f t="shared" si="759"/>
        <v>0</v>
      </c>
      <c r="AM172" s="24">
        <f t="shared" si="759"/>
        <v>0</v>
      </c>
      <c r="AN172" s="24">
        <f t="shared" si="759"/>
        <v>0</v>
      </c>
      <c r="AO172" s="24">
        <f t="shared" si="759"/>
        <v>-0.56000000000000005</v>
      </c>
      <c r="AP172" s="24">
        <f t="shared" si="759"/>
        <v>-0.56000000000000005</v>
      </c>
      <c r="AQ172" s="26">
        <f t="shared" si="759"/>
        <v>52737929</v>
      </c>
      <c r="AR172" s="26">
        <f t="shared" si="759"/>
        <v>38433204</v>
      </c>
      <c r="AS172" s="26">
        <f t="shared" si="759"/>
        <v>88000</v>
      </c>
      <c r="AT172" s="26">
        <f t="shared" si="759"/>
        <v>13020167</v>
      </c>
      <c r="AU172" s="26">
        <f t="shared" si="759"/>
        <v>768664</v>
      </c>
      <c r="AV172" s="26">
        <f t="shared" si="759"/>
        <v>427894</v>
      </c>
      <c r="AW172" s="51">
        <f t="shared" si="759"/>
        <v>78.960700000000003</v>
      </c>
      <c r="AX172" s="51">
        <f t="shared" si="759"/>
        <v>60.206199999999995</v>
      </c>
      <c r="AY172" s="51">
        <f t="shared" si="759"/>
        <v>18.754499999999997</v>
      </c>
    </row>
    <row r="173" spans="1:51" outlineLevel="2" x14ac:dyDescent="0.25">
      <c r="A173" s="2">
        <v>1456</v>
      </c>
      <c r="B173" s="18">
        <v>600023427</v>
      </c>
      <c r="C173" s="18" t="s">
        <v>140</v>
      </c>
      <c r="D173" s="2">
        <v>3112</v>
      </c>
      <c r="E173" s="2" t="s">
        <v>66</v>
      </c>
      <c r="F173" s="18" t="s">
        <v>61</v>
      </c>
      <c r="G173" s="43">
        <v>7826769</v>
      </c>
      <c r="H173" s="43">
        <v>5732120</v>
      </c>
      <c r="I173" s="43"/>
      <c r="J173" s="43">
        <v>1937457</v>
      </c>
      <c r="K173" s="43">
        <v>114642</v>
      </c>
      <c r="L173" s="43">
        <v>42550</v>
      </c>
      <c r="M173" s="18">
        <v>12.7096</v>
      </c>
      <c r="N173" s="18">
        <v>10</v>
      </c>
      <c r="O173" s="18">
        <v>2.7096</v>
      </c>
      <c r="P173" s="43">
        <f t="shared" ref="P173:P181" si="760">W173*-1</f>
        <v>0</v>
      </c>
      <c r="Q173" s="43"/>
      <c r="R173" s="43"/>
      <c r="S173" s="43"/>
      <c r="T173" s="43"/>
      <c r="U173" s="43">
        <f t="shared" ref="U173:U181" si="761">P173+Q173+R173+S173+T173</f>
        <v>0</v>
      </c>
      <c r="V173" s="43">
        <f>ROUND(OON!J173*80%,0)</f>
        <v>0</v>
      </c>
      <c r="W173" s="43">
        <f>ROUND((OON!K173+OON!L173+OON!M173+OON!P173+OON!Q173)*80%,0)</f>
        <v>0</v>
      </c>
      <c r="X173" s="43">
        <f>ROUND((OON!N173+OON!R173),0)</f>
        <v>0</v>
      </c>
      <c r="Y173" s="43"/>
      <c r="Z173" s="43">
        <f t="shared" si="742"/>
        <v>0</v>
      </c>
      <c r="AA173" s="43">
        <f t="shared" ref="AA173:AA181" si="762">U173+Z173</f>
        <v>0</v>
      </c>
      <c r="AB173" s="43">
        <f t="shared" ref="AB173:AB181" si="763">ROUND((U173+V173+W173)*33.8%,0)</f>
        <v>0</v>
      </c>
      <c r="AC173" s="43">
        <f t="shared" ref="AC173:AC181" si="764">ROUND(U173*2%,0)</f>
        <v>0</v>
      </c>
      <c r="AD173" s="43"/>
      <c r="AE173" s="43"/>
      <c r="AF173" s="43"/>
      <c r="AG173" s="43">
        <f t="shared" ref="AG173:AG181" si="765">AD173+AE173+AF173</f>
        <v>0</v>
      </c>
      <c r="AH173" s="32">
        <f>OON!W173</f>
        <v>0</v>
      </c>
      <c r="AI173" s="32">
        <f>OON!X173</f>
        <v>0</v>
      </c>
      <c r="AJ173" s="18"/>
      <c r="AK173" s="18"/>
      <c r="AL173" s="18"/>
      <c r="AM173" s="18"/>
      <c r="AN173" s="32">
        <f t="shared" ref="AN173:AN181" si="766">AH173+AJ173+AK173+AL173</f>
        <v>0</v>
      </c>
      <c r="AO173" s="32">
        <f t="shared" ref="AO173:AO181" si="767">AI173+AM173</f>
        <v>0</v>
      </c>
      <c r="AP173" s="32">
        <f t="shared" ref="AP173:AP181" si="768">AN173+AO173</f>
        <v>0</v>
      </c>
      <c r="AQ173" s="43">
        <f t="shared" ref="AQ173:AQ181" si="769">AR173+AS173+AT173+AU173+AV173</f>
        <v>7826769</v>
      </c>
      <c r="AR173" s="43">
        <f t="shared" ref="AR173:AR181" si="770">H173+U173</f>
        <v>5732120</v>
      </c>
      <c r="AS173" s="43">
        <f t="shared" ref="AS173:AS181" si="771">I173+Z173</f>
        <v>0</v>
      </c>
      <c r="AT173" s="43">
        <f t="shared" ref="AT173:AT181" si="772">J173+AB173</f>
        <v>1937457</v>
      </c>
      <c r="AU173" s="43">
        <f t="shared" ref="AU173:AU181" si="773">K173+AC173</f>
        <v>114642</v>
      </c>
      <c r="AV173" s="43">
        <f t="shared" ref="AV173:AV181" si="774">L173+AG173</f>
        <v>42550</v>
      </c>
      <c r="AW173" s="32">
        <f t="shared" ref="AW173:AW181" si="775">AX173+AY173</f>
        <v>12.7096</v>
      </c>
      <c r="AX173" s="32">
        <f t="shared" ref="AX173:AX181" si="776">N173+AN173</f>
        <v>10</v>
      </c>
      <c r="AY173" s="32">
        <f t="shared" ref="AY173:AY181" si="777">O173+AO173</f>
        <v>2.7096</v>
      </c>
    </row>
    <row r="174" spans="1:51" outlineLevel="2" x14ac:dyDescent="0.25">
      <c r="A174" s="2">
        <v>1456</v>
      </c>
      <c r="B174" s="18">
        <v>600023427</v>
      </c>
      <c r="C174" s="18" t="s">
        <v>140</v>
      </c>
      <c r="D174" s="2">
        <v>3112</v>
      </c>
      <c r="E174" s="2" t="s">
        <v>69</v>
      </c>
      <c r="F174" s="18" t="s">
        <v>61</v>
      </c>
      <c r="G174" s="43">
        <v>2455400</v>
      </c>
      <c r="H174" s="43">
        <v>1808100</v>
      </c>
      <c r="I174" s="43"/>
      <c r="J174" s="43">
        <v>611138</v>
      </c>
      <c r="K174" s="43">
        <v>36162</v>
      </c>
      <c r="L174" s="43">
        <v>0</v>
      </c>
      <c r="M174" s="18">
        <v>5</v>
      </c>
      <c r="N174" s="18">
        <v>5</v>
      </c>
      <c r="O174" s="18"/>
      <c r="P174" s="43">
        <f t="shared" si="760"/>
        <v>0</v>
      </c>
      <c r="Q174" s="43"/>
      <c r="R174" s="43"/>
      <c r="S174" s="43"/>
      <c r="T174" s="43"/>
      <c r="U174" s="43">
        <f t="shared" si="761"/>
        <v>0</v>
      </c>
      <c r="V174" s="43">
        <f>ROUND(OON!J174*80%,0)</f>
        <v>0</v>
      </c>
      <c r="W174" s="43">
        <f>ROUND((OON!K174+OON!L174+OON!M174+OON!P174+OON!Q174)*80%,0)</f>
        <v>0</v>
      </c>
      <c r="X174" s="43">
        <f>ROUND((OON!N174+OON!R174),0)</f>
        <v>0</v>
      </c>
      <c r="Y174" s="43"/>
      <c r="Z174" s="43">
        <f t="shared" si="742"/>
        <v>0</v>
      </c>
      <c r="AA174" s="43">
        <f t="shared" si="762"/>
        <v>0</v>
      </c>
      <c r="AB174" s="43">
        <f t="shared" si="763"/>
        <v>0</v>
      </c>
      <c r="AC174" s="43">
        <f t="shared" si="764"/>
        <v>0</v>
      </c>
      <c r="AD174" s="43"/>
      <c r="AE174" s="43"/>
      <c r="AF174" s="43"/>
      <c r="AG174" s="43">
        <f t="shared" si="765"/>
        <v>0</v>
      </c>
      <c r="AH174" s="32">
        <f>OON!W174</f>
        <v>0</v>
      </c>
      <c r="AI174" s="32">
        <f>OON!X174</f>
        <v>0</v>
      </c>
      <c r="AJ174" s="18"/>
      <c r="AK174" s="18"/>
      <c r="AL174" s="18"/>
      <c r="AM174" s="18"/>
      <c r="AN174" s="32">
        <f t="shared" si="766"/>
        <v>0</v>
      </c>
      <c r="AO174" s="32">
        <f t="shared" si="767"/>
        <v>0</v>
      </c>
      <c r="AP174" s="32">
        <f t="shared" si="768"/>
        <v>0</v>
      </c>
      <c r="AQ174" s="43">
        <f t="shared" si="769"/>
        <v>2455400</v>
      </c>
      <c r="AR174" s="43">
        <f t="shared" si="770"/>
        <v>1808100</v>
      </c>
      <c r="AS174" s="43">
        <f t="shared" si="771"/>
        <v>0</v>
      </c>
      <c r="AT174" s="43">
        <f t="shared" si="772"/>
        <v>611138</v>
      </c>
      <c r="AU174" s="43">
        <f t="shared" si="773"/>
        <v>36162</v>
      </c>
      <c r="AV174" s="43">
        <f t="shared" si="774"/>
        <v>0</v>
      </c>
      <c r="AW174" s="32">
        <f t="shared" si="775"/>
        <v>5</v>
      </c>
      <c r="AX174" s="32">
        <f t="shared" si="776"/>
        <v>5</v>
      </c>
      <c r="AY174" s="32">
        <f t="shared" si="777"/>
        <v>0</v>
      </c>
    </row>
    <row r="175" spans="1:51" outlineLevel="2" x14ac:dyDescent="0.25">
      <c r="A175" s="2">
        <v>1456</v>
      </c>
      <c r="B175" s="18">
        <v>600023427</v>
      </c>
      <c r="C175" s="18" t="s">
        <v>140</v>
      </c>
      <c r="D175" s="2">
        <v>3114</v>
      </c>
      <c r="E175" s="2" t="s">
        <v>70</v>
      </c>
      <c r="F175" s="18" t="s">
        <v>61</v>
      </c>
      <c r="G175" s="43">
        <v>42271632</v>
      </c>
      <c r="H175" s="43">
        <v>30812322</v>
      </c>
      <c r="I175" s="43"/>
      <c r="J175" s="43">
        <v>10414564</v>
      </c>
      <c r="K175" s="43">
        <v>616246</v>
      </c>
      <c r="L175" s="43">
        <v>428500</v>
      </c>
      <c r="M175" s="18">
        <v>56.5672</v>
      </c>
      <c r="N175" s="18">
        <v>45.3489</v>
      </c>
      <c r="O175" s="18">
        <v>11.218299999999999</v>
      </c>
      <c r="P175" s="43">
        <f t="shared" si="760"/>
        <v>-280800</v>
      </c>
      <c r="Q175" s="43"/>
      <c r="R175" s="43"/>
      <c r="S175" s="43"/>
      <c r="T175" s="43"/>
      <c r="U175" s="43">
        <f t="shared" si="761"/>
        <v>-280800</v>
      </c>
      <c r="V175" s="43">
        <f>ROUND(OON!J175*80%,0)</f>
        <v>0</v>
      </c>
      <c r="W175" s="43">
        <f>ROUND((OON!K175+OON!L175+OON!M175+OON!P175+OON!Q175)*80%,0)</f>
        <v>280800</v>
      </c>
      <c r="X175" s="43">
        <f>ROUND((OON!N175+OON!R175),0)</f>
        <v>0</v>
      </c>
      <c r="Y175" s="43"/>
      <c r="Z175" s="43">
        <f t="shared" si="742"/>
        <v>280800</v>
      </c>
      <c r="AA175" s="43">
        <f t="shared" si="762"/>
        <v>0</v>
      </c>
      <c r="AB175" s="43">
        <f t="shared" si="763"/>
        <v>0</v>
      </c>
      <c r="AC175" s="43">
        <f t="shared" si="764"/>
        <v>-5616</v>
      </c>
      <c r="AD175" s="43"/>
      <c r="AE175" s="43"/>
      <c r="AF175" s="43"/>
      <c r="AG175" s="43">
        <f t="shared" si="765"/>
        <v>0</v>
      </c>
      <c r="AH175" s="32">
        <f>OON!W175</f>
        <v>-0.3</v>
      </c>
      <c r="AI175" s="32">
        <f>OON!X175</f>
        <v>-1.01</v>
      </c>
      <c r="AJ175" s="18"/>
      <c r="AK175" s="18"/>
      <c r="AL175" s="18"/>
      <c r="AM175" s="18"/>
      <c r="AN175" s="32">
        <f t="shared" si="766"/>
        <v>-0.3</v>
      </c>
      <c r="AO175" s="32">
        <f t="shared" si="767"/>
        <v>-1.01</v>
      </c>
      <c r="AP175" s="32">
        <f t="shared" si="768"/>
        <v>-1.31</v>
      </c>
      <c r="AQ175" s="43">
        <f t="shared" si="769"/>
        <v>42266016</v>
      </c>
      <c r="AR175" s="43">
        <f t="shared" si="770"/>
        <v>30531522</v>
      </c>
      <c r="AS175" s="43">
        <f t="shared" si="771"/>
        <v>280800</v>
      </c>
      <c r="AT175" s="43">
        <f t="shared" si="772"/>
        <v>10414564</v>
      </c>
      <c r="AU175" s="43">
        <f t="shared" si="773"/>
        <v>610630</v>
      </c>
      <c r="AV175" s="43">
        <f t="shared" si="774"/>
        <v>428500</v>
      </c>
      <c r="AW175" s="32">
        <f t="shared" si="775"/>
        <v>55.257200000000005</v>
      </c>
      <c r="AX175" s="32">
        <f t="shared" si="776"/>
        <v>45.048900000000003</v>
      </c>
      <c r="AY175" s="32">
        <f t="shared" si="777"/>
        <v>10.208299999999999</v>
      </c>
    </row>
    <row r="176" spans="1:51" outlineLevel="2" x14ac:dyDescent="0.25">
      <c r="A176" s="2">
        <v>1456</v>
      </c>
      <c r="B176" s="18">
        <v>600023427</v>
      </c>
      <c r="C176" s="18" t="s">
        <v>140</v>
      </c>
      <c r="D176" s="2">
        <v>3114</v>
      </c>
      <c r="E176" s="2" t="s">
        <v>71</v>
      </c>
      <c r="F176" s="18" t="s">
        <v>61</v>
      </c>
      <c r="G176" s="43">
        <v>20108786</v>
      </c>
      <c r="H176" s="43">
        <v>14807648</v>
      </c>
      <c r="I176" s="43"/>
      <c r="J176" s="43">
        <v>5004985</v>
      </c>
      <c r="K176" s="43">
        <v>296153</v>
      </c>
      <c r="L176" s="43">
        <v>0</v>
      </c>
      <c r="M176" s="18">
        <v>40.455599999999997</v>
      </c>
      <c r="N176" s="18">
        <v>40.455599999999997</v>
      </c>
      <c r="O176" s="18"/>
      <c r="P176" s="43">
        <f t="shared" si="760"/>
        <v>0</v>
      </c>
      <c r="Q176" s="43"/>
      <c r="R176" s="43"/>
      <c r="S176" s="43"/>
      <c r="T176" s="43"/>
      <c r="U176" s="43">
        <f t="shared" si="761"/>
        <v>0</v>
      </c>
      <c r="V176" s="43">
        <f>ROUND(OON!J176*80%,0)</f>
        <v>0</v>
      </c>
      <c r="W176" s="43">
        <f>ROUND((OON!K176+OON!L176+OON!M176+OON!P176+OON!Q176)*80%,0)</f>
        <v>0</v>
      </c>
      <c r="X176" s="43">
        <f>ROUND((OON!N176+OON!R176),0)</f>
        <v>0</v>
      </c>
      <c r="Y176" s="43"/>
      <c r="Z176" s="43">
        <f t="shared" si="742"/>
        <v>0</v>
      </c>
      <c r="AA176" s="43">
        <f t="shared" si="762"/>
        <v>0</v>
      </c>
      <c r="AB176" s="43">
        <f t="shared" si="763"/>
        <v>0</v>
      </c>
      <c r="AC176" s="43">
        <f t="shared" si="764"/>
        <v>0</v>
      </c>
      <c r="AD176" s="43"/>
      <c r="AE176" s="43"/>
      <c r="AF176" s="43"/>
      <c r="AG176" s="43">
        <f t="shared" si="765"/>
        <v>0</v>
      </c>
      <c r="AH176" s="32">
        <f>OON!W176</f>
        <v>0</v>
      </c>
      <c r="AI176" s="32">
        <f>OON!X176</f>
        <v>0</v>
      </c>
      <c r="AJ176" s="18"/>
      <c r="AK176" s="18"/>
      <c r="AL176" s="18"/>
      <c r="AM176" s="18"/>
      <c r="AN176" s="32">
        <f t="shared" si="766"/>
        <v>0</v>
      </c>
      <c r="AO176" s="32">
        <f t="shared" si="767"/>
        <v>0</v>
      </c>
      <c r="AP176" s="32">
        <f t="shared" si="768"/>
        <v>0</v>
      </c>
      <c r="AQ176" s="43">
        <f t="shared" si="769"/>
        <v>20108786</v>
      </c>
      <c r="AR176" s="43">
        <f t="shared" si="770"/>
        <v>14807648</v>
      </c>
      <c r="AS176" s="43">
        <f t="shared" si="771"/>
        <v>0</v>
      </c>
      <c r="AT176" s="43">
        <f t="shared" si="772"/>
        <v>5004985</v>
      </c>
      <c r="AU176" s="43">
        <f t="shared" si="773"/>
        <v>296153</v>
      </c>
      <c r="AV176" s="43">
        <f t="shared" si="774"/>
        <v>0</v>
      </c>
      <c r="AW176" s="32">
        <f t="shared" si="775"/>
        <v>40.455599999999997</v>
      </c>
      <c r="AX176" s="32">
        <f t="shared" si="776"/>
        <v>40.455599999999997</v>
      </c>
      <c r="AY176" s="32">
        <f t="shared" si="777"/>
        <v>0</v>
      </c>
    </row>
    <row r="177" spans="1:51" outlineLevel="2" x14ac:dyDescent="0.25">
      <c r="A177" s="2">
        <v>1456</v>
      </c>
      <c r="B177" s="18">
        <v>600023427</v>
      </c>
      <c r="C177" s="18" t="s">
        <v>140</v>
      </c>
      <c r="D177" s="2">
        <v>3114</v>
      </c>
      <c r="E177" s="2" t="s">
        <v>62</v>
      </c>
      <c r="F177" s="18" t="s">
        <v>218</v>
      </c>
      <c r="G177" s="43"/>
      <c r="H177" s="43"/>
      <c r="I177" s="43"/>
      <c r="J177" s="43"/>
      <c r="K177" s="43"/>
      <c r="L177" s="43"/>
      <c r="M177" s="18"/>
      <c r="N177" s="18"/>
      <c r="O177" s="18"/>
      <c r="P177" s="43">
        <f t="shared" si="760"/>
        <v>0</v>
      </c>
      <c r="Q177" s="43"/>
      <c r="R177" s="43"/>
      <c r="S177" s="43"/>
      <c r="T177" s="43"/>
      <c r="U177" s="43">
        <f t="shared" si="761"/>
        <v>0</v>
      </c>
      <c r="V177" s="43">
        <f>ROUND(OON!J177*80%,0)</f>
        <v>0</v>
      </c>
      <c r="W177" s="43">
        <f>ROUND((OON!K177+OON!L177+OON!M177+OON!P177+OON!Q177)*80%,0)</f>
        <v>0</v>
      </c>
      <c r="X177" s="43">
        <f>ROUND((OON!N177+OON!R177),0)</f>
        <v>0</v>
      </c>
      <c r="Y177" s="43"/>
      <c r="Z177" s="43">
        <f t="shared" si="742"/>
        <v>0</v>
      </c>
      <c r="AA177" s="43">
        <f t="shared" si="762"/>
        <v>0</v>
      </c>
      <c r="AB177" s="43">
        <f t="shared" si="763"/>
        <v>0</v>
      </c>
      <c r="AC177" s="43">
        <f t="shared" si="764"/>
        <v>0</v>
      </c>
      <c r="AD177" s="43"/>
      <c r="AE177" s="43"/>
      <c r="AF177" s="43"/>
      <c r="AG177" s="43">
        <f t="shared" si="765"/>
        <v>0</v>
      </c>
      <c r="AH177" s="32">
        <f>OON!W177</f>
        <v>0</v>
      </c>
      <c r="AI177" s="32">
        <f>OON!X177</f>
        <v>0</v>
      </c>
      <c r="AJ177" s="18"/>
      <c r="AK177" s="18"/>
      <c r="AL177" s="18"/>
      <c r="AM177" s="18"/>
      <c r="AN177" s="32">
        <f t="shared" si="766"/>
        <v>0</v>
      </c>
      <c r="AO177" s="32">
        <f t="shared" si="767"/>
        <v>0</v>
      </c>
      <c r="AP177" s="32">
        <f t="shared" si="768"/>
        <v>0</v>
      </c>
      <c r="AQ177" s="43">
        <f t="shared" si="769"/>
        <v>0</v>
      </c>
      <c r="AR177" s="43">
        <f t="shared" si="770"/>
        <v>0</v>
      </c>
      <c r="AS177" s="43">
        <f t="shared" si="771"/>
        <v>0</v>
      </c>
      <c r="AT177" s="43">
        <f t="shared" si="772"/>
        <v>0</v>
      </c>
      <c r="AU177" s="43">
        <f t="shared" si="773"/>
        <v>0</v>
      </c>
      <c r="AV177" s="43">
        <f t="shared" si="774"/>
        <v>0</v>
      </c>
      <c r="AW177" s="32">
        <f t="shared" si="775"/>
        <v>0</v>
      </c>
      <c r="AX177" s="32">
        <f t="shared" si="776"/>
        <v>0</v>
      </c>
      <c r="AY177" s="32">
        <f t="shared" si="777"/>
        <v>0</v>
      </c>
    </row>
    <row r="178" spans="1:51" outlineLevel="2" x14ac:dyDescent="0.25">
      <c r="A178" s="2">
        <v>1456</v>
      </c>
      <c r="B178" s="18">
        <v>600023427</v>
      </c>
      <c r="C178" s="18" t="s">
        <v>140</v>
      </c>
      <c r="D178" s="2">
        <v>3141</v>
      </c>
      <c r="E178" s="2" t="s">
        <v>63</v>
      </c>
      <c r="F178" s="18" t="s">
        <v>218</v>
      </c>
      <c r="G178" s="43">
        <v>561630</v>
      </c>
      <c r="H178" s="43">
        <v>409374</v>
      </c>
      <c r="I178" s="43"/>
      <c r="J178" s="43">
        <v>138369</v>
      </c>
      <c r="K178" s="43">
        <v>8187</v>
      </c>
      <c r="L178" s="43">
        <v>5700</v>
      </c>
      <c r="M178" s="18">
        <v>1.39</v>
      </c>
      <c r="N178" s="18"/>
      <c r="O178" s="18">
        <v>1.39</v>
      </c>
      <c r="P178" s="43">
        <f t="shared" si="760"/>
        <v>0</v>
      </c>
      <c r="Q178" s="43"/>
      <c r="R178" s="43"/>
      <c r="S178" s="43"/>
      <c r="T178" s="43"/>
      <c r="U178" s="43">
        <f t="shared" si="761"/>
        <v>0</v>
      </c>
      <c r="V178" s="43">
        <f>ROUND(OON!J178*80%,0)</f>
        <v>0</v>
      </c>
      <c r="W178" s="43">
        <f>ROUND((OON!K178+OON!L178+OON!M178+OON!P178+OON!Q178)*80%,0)</f>
        <v>0</v>
      </c>
      <c r="X178" s="43">
        <f>ROUND((OON!N178+OON!R178),0)</f>
        <v>0</v>
      </c>
      <c r="Y178" s="43"/>
      <c r="Z178" s="43">
        <f t="shared" si="742"/>
        <v>0</v>
      </c>
      <c r="AA178" s="43">
        <f t="shared" si="762"/>
        <v>0</v>
      </c>
      <c r="AB178" s="43">
        <f t="shared" si="763"/>
        <v>0</v>
      </c>
      <c r="AC178" s="43">
        <f t="shared" si="764"/>
        <v>0</v>
      </c>
      <c r="AD178" s="43"/>
      <c r="AE178" s="43"/>
      <c r="AF178" s="43"/>
      <c r="AG178" s="43">
        <f t="shared" si="765"/>
        <v>0</v>
      </c>
      <c r="AH178" s="32">
        <f>OON!W178*80%</f>
        <v>0</v>
      </c>
      <c r="AI178" s="32">
        <f>OON!X178*80%</f>
        <v>0</v>
      </c>
      <c r="AJ178" s="18"/>
      <c r="AK178" s="18"/>
      <c r="AL178" s="18"/>
      <c r="AM178" s="18"/>
      <c r="AN178" s="32">
        <f t="shared" si="766"/>
        <v>0</v>
      </c>
      <c r="AO178" s="32">
        <f t="shared" si="767"/>
        <v>0</v>
      </c>
      <c r="AP178" s="32">
        <f t="shared" si="768"/>
        <v>0</v>
      </c>
      <c r="AQ178" s="43">
        <f t="shared" si="769"/>
        <v>561630</v>
      </c>
      <c r="AR178" s="43">
        <f t="shared" si="770"/>
        <v>409374</v>
      </c>
      <c r="AS178" s="43">
        <f t="shared" si="771"/>
        <v>0</v>
      </c>
      <c r="AT178" s="43">
        <f t="shared" si="772"/>
        <v>138369</v>
      </c>
      <c r="AU178" s="43">
        <f t="shared" si="773"/>
        <v>8187</v>
      </c>
      <c r="AV178" s="43">
        <f t="shared" si="774"/>
        <v>5700</v>
      </c>
      <c r="AW178" s="32">
        <f t="shared" si="775"/>
        <v>1.39</v>
      </c>
      <c r="AX178" s="32">
        <f t="shared" si="776"/>
        <v>0</v>
      </c>
      <c r="AY178" s="32">
        <f t="shared" si="777"/>
        <v>1.39</v>
      </c>
    </row>
    <row r="179" spans="1:51" outlineLevel="2" x14ac:dyDescent="0.25">
      <c r="A179" s="2">
        <v>1456</v>
      </c>
      <c r="B179" s="18">
        <v>600023427</v>
      </c>
      <c r="C179" s="18" t="s">
        <v>140</v>
      </c>
      <c r="D179" s="2">
        <v>3143</v>
      </c>
      <c r="E179" s="2" t="s">
        <v>72</v>
      </c>
      <c r="F179" s="18" t="s">
        <v>61</v>
      </c>
      <c r="G179" s="43">
        <v>3101374</v>
      </c>
      <c r="H179" s="43">
        <v>2283780</v>
      </c>
      <c r="I179" s="43"/>
      <c r="J179" s="43">
        <v>771918</v>
      </c>
      <c r="K179" s="43">
        <v>45676</v>
      </c>
      <c r="L179" s="43"/>
      <c r="M179" s="18">
        <v>5</v>
      </c>
      <c r="N179" s="18">
        <v>5</v>
      </c>
      <c r="O179" s="18"/>
      <c r="P179" s="43">
        <f t="shared" si="760"/>
        <v>0</v>
      </c>
      <c r="Q179" s="43"/>
      <c r="R179" s="43"/>
      <c r="S179" s="43"/>
      <c r="T179" s="43"/>
      <c r="U179" s="43">
        <f t="shared" si="761"/>
        <v>0</v>
      </c>
      <c r="V179" s="43">
        <f>ROUND(OON!J179*80%,0)</f>
        <v>0</v>
      </c>
      <c r="W179" s="43">
        <f>ROUND((OON!K179+OON!L179+OON!M179+OON!P179+OON!Q179)*80%,0)</f>
        <v>0</v>
      </c>
      <c r="X179" s="43">
        <f>ROUND((OON!N179+OON!R179),0)</f>
        <v>0</v>
      </c>
      <c r="Y179" s="43"/>
      <c r="Z179" s="43">
        <f t="shared" si="742"/>
        <v>0</v>
      </c>
      <c r="AA179" s="43">
        <f t="shared" si="762"/>
        <v>0</v>
      </c>
      <c r="AB179" s="43">
        <f t="shared" si="763"/>
        <v>0</v>
      </c>
      <c r="AC179" s="43">
        <f t="shared" si="764"/>
        <v>0</v>
      </c>
      <c r="AD179" s="43"/>
      <c r="AE179" s="43"/>
      <c r="AF179" s="43"/>
      <c r="AG179" s="43">
        <f t="shared" si="765"/>
        <v>0</v>
      </c>
      <c r="AH179" s="32">
        <f>OON!W179*80%</f>
        <v>0</v>
      </c>
      <c r="AI179" s="32">
        <f>OON!X179*80%</f>
        <v>0</v>
      </c>
      <c r="AJ179" s="18"/>
      <c r="AK179" s="18"/>
      <c r="AL179" s="18"/>
      <c r="AM179" s="18"/>
      <c r="AN179" s="32">
        <f t="shared" si="766"/>
        <v>0</v>
      </c>
      <c r="AO179" s="32">
        <f t="shared" si="767"/>
        <v>0</v>
      </c>
      <c r="AP179" s="32">
        <f t="shared" si="768"/>
        <v>0</v>
      </c>
      <c r="AQ179" s="43">
        <f t="shared" si="769"/>
        <v>3101374</v>
      </c>
      <c r="AR179" s="43">
        <f t="shared" si="770"/>
        <v>2283780</v>
      </c>
      <c r="AS179" s="43">
        <f t="shared" si="771"/>
        <v>0</v>
      </c>
      <c r="AT179" s="43">
        <f t="shared" si="772"/>
        <v>771918</v>
      </c>
      <c r="AU179" s="43">
        <f t="shared" si="773"/>
        <v>45676</v>
      </c>
      <c r="AV179" s="43">
        <f t="shared" si="774"/>
        <v>0</v>
      </c>
      <c r="AW179" s="32">
        <f t="shared" si="775"/>
        <v>5</v>
      </c>
      <c r="AX179" s="32">
        <f t="shared" si="776"/>
        <v>5</v>
      </c>
      <c r="AY179" s="32">
        <f t="shared" si="777"/>
        <v>0</v>
      </c>
    </row>
    <row r="180" spans="1:51" outlineLevel="2" x14ac:dyDescent="0.25">
      <c r="A180" s="2">
        <v>1456</v>
      </c>
      <c r="B180" s="18">
        <v>600023427</v>
      </c>
      <c r="C180" s="18" t="s">
        <v>140</v>
      </c>
      <c r="D180" s="2">
        <v>3143</v>
      </c>
      <c r="E180" s="2" t="s">
        <v>139</v>
      </c>
      <c r="F180" s="18" t="s">
        <v>218</v>
      </c>
      <c r="G180" s="43">
        <v>25280</v>
      </c>
      <c r="H180" s="43">
        <v>17820</v>
      </c>
      <c r="I180" s="43"/>
      <c r="J180" s="43">
        <v>6024</v>
      </c>
      <c r="K180" s="43">
        <v>356</v>
      </c>
      <c r="L180" s="43">
        <v>1080</v>
      </c>
      <c r="M180" s="18">
        <v>0.08</v>
      </c>
      <c r="N180" s="18"/>
      <c r="O180" s="18">
        <v>0.08</v>
      </c>
      <c r="P180" s="43">
        <f t="shared" si="760"/>
        <v>0</v>
      </c>
      <c r="Q180" s="43"/>
      <c r="R180" s="43"/>
      <c r="S180" s="43"/>
      <c r="T180" s="43"/>
      <c r="U180" s="43">
        <f t="shared" si="761"/>
        <v>0</v>
      </c>
      <c r="V180" s="43">
        <f>ROUND(OON!J181*80%,0)</f>
        <v>0</v>
      </c>
      <c r="W180" s="43">
        <f>ROUND((OON!K181+OON!L181+OON!M181+OON!P181+OON!Q181)*80%,0)</f>
        <v>0</v>
      </c>
      <c r="X180" s="43">
        <f>ROUND((OON!N181+OON!R181),0)</f>
        <v>0</v>
      </c>
      <c r="Y180" s="43"/>
      <c r="Z180" s="43">
        <f t="shared" si="742"/>
        <v>0</v>
      </c>
      <c r="AA180" s="43">
        <f t="shared" si="762"/>
        <v>0</v>
      </c>
      <c r="AB180" s="43">
        <f t="shared" si="763"/>
        <v>0</v>
      </c>
      <c r="AC180" s="43">
        <f t="shared" si="764"/>
        <v>0</v>
      </c>
      <c r="AD180" s="43"/>
      <c r="AE180" s="43"/>
      <c r="AF180" s="43"/>
      <c r="AG180" s="43">
        <f t="shared" si="765"/>
        <v>0</v>
      </c>
      <c r="AH180" s="32">
        <f>OON!W181*80%</f>
        <v>0</v>
      </c>
      <c r="AI180" s="32">
        <f>OON!X181*80%</f>
        <v>0</v>
      </c>
      <c r="AJ180" s="18"/>
      <c r="AK180" s="18"/>
      <c r="AL180" s="18"/>
      <c r="AM180" s="18"/>
      <c r="AN180" s="32">
        <f t="shared" si="766"/>
        <v>0</v>
      </c>
      <c r="AO180" s="32">
        <f t="shared" si="767"/>
        <v>0</v>
      </c>
      <c r="AP180" s="32">
        <f t="shared" si="768"/>
        <v>0</v>
      </c>
      <c r="AQ180" s="43">
        <f t="shared" si="769"/>
        <v>25280</v>
      </c>
      <c r="AR180" s="43">
        <f t="shared" si="770"/>
        <v>17820</v>
      </c>
      <c r="AS180" s="43">
        <f t="shared" si="771"/>
        <v>0</v>
      </c>
      <c r="AT180" s="43">
        <f t="shared" si="772"/>
        <v>6024</v>
      </c>
      <c r="AU180" s="43">
        <f t="shared" si="773"/>
        <v>356</v>
      </c>
      <c r="AV180" s="43">
        <f t="shared" si="774"/>
        <v>1080</v>
      </c>
      <c r="AW180" s="32">
        <f t="shared" si="775"/>
        <v>0.08</v>
      </c>
      <c r="AX180" s="32">
        <f t="shared" si="776"/>
        <v>0</v>
      </c>
      <c r="AY180" s="32">
        <f t="shared" si="777"/>
        <v>0.08</v>
      </c>
    </row>
    <row r="181" spans="1:51" outlineLevel="2" x14ac:dyDescent="0.25">
      <c r="A181" s="2">
        <v>1456</v>
      </c>
      <c r="B181" s="18">
        <v>600023427</v>
      </c>
      <c r="C181" s="18" t="s">
        <v>140</v>
      </c>
      <c r="D181" s="2">
        <v>3146</v>
      </c>
      <c r="E181" s="2" t="s">
        <v>74</v>
      </c>
      <c r="F181" s="18" t="s">
        <v>218</v>
      </c>
      <c r="G181" s="43">
        <v>6318692</v>
      </c>
      <c r="H181" s="43">
        <v>4646498</v>
      </c>
      <c r="I181" s="43"/>
      <c r="J181" s="43">
        <v>1570516</v>
      </c>
      <c r="K181" s="43">
        <v>92930</v>
      </c>
      <c r="L181" s="43">
        <v>8748</v>
      </c>
      <c r="M181" s="18">
        <v>8.34</v>
      </c>
      <c r="N181" s="18">
        <v>6.98</v>
      </c>
      <c r="O181" s="18">
        <v>1.3599999999999994</v>
      </c>
      <c r="P181" s="43">
        <f t="shared" si="760"/>
        <v>0</v>
      </c>
      <c r="Q181" s="43"/>
      <c r="R181" s="43"/>
      <c r="S181" s="43"/>
      <c r="T181" s="43"/>
      <c r="U181" s="43">
        <f t="shared" si="761"/>
        <v>0</v>
      </c>
      <c r="V181" s="43">
        <f>ROUND(OON!J182*80%,0)</f>
        <v>0</v>
      </c>
      <c r="W181" s="43">
        <f>ROUND((OON!K182+OON!L182+OON!M182+OON!P182+OON!Q182)*80%,0)</f>
        <v>0</v>
      </c>
      <c r="X181" s="43">
        <f>ROUND((OON!N182+OON!R182),0)</f>
        <v>0</v>
      </c>
      <c r="Y181" s="43"/>
      <c r="Z181" s="43">
        <f t="shared" si="742"/>
        <v>0</v>
      </c>
      <c r="AA181" s="43">
        <f t="shared" si="762"/>
        <v>0</v>
      </c>
      <c r="AB181" s="43">
        <f t="shared" si="763"/>
        <v>0</v>
      </c>
      <c r="AC181" s="43">
        <f t="shared" si="764"/>
        <v>0</v>
      </c>
      <c r="AD181" s="43"/>
      <c r="AE181" s="43"/>
      <c r="AF181" s="43"/>
      <c r="AG181" s="43">
        <f t="shared" si="765"/>
        <v>0</v>
      </c>
      <c r="AH181" s="32">
        <f>OON!W182*80%</f>
        <v>0</v>
      </c>
      <c r="AI181" s="32">
        <f>OON!X182*80%</f>
        <v>0</v>
      </c>
      <c r="AJ181" s="18"/>
      <c r="AK181" s="18"/>
      <c r="AL181" s="18"/>
      <c r="AM181" s="18"/>
      <c r="AN181" s="32">
        <f t="shared" si="766"/>
        <v>0</v>
      </c>
      <c r="AO181" s="32">
        <f t="shared" si="767"/>
        <v>0</v>
      </c>
      <c r="AP181" s="32">
        <f t="shared" si="768"/>
        <v>0</v>
      </c>
      <c r="AQ181" s="43">
        <f t="shared" si="769"/>
        <v>6318692</v>
      </c>
      <c r="AR181" s="43">
        <f t="shared" si="770"/>
        <v>4646498</v>
      </c>
      <c r="AS181" s="43">
        <f t="shared" si="771"/>
        <v>0</v>
      </c>
      <c r="AT181" s="43">
        <f t="shared" si="772"/>
        <v>1570516</v>
      </c>
      <c r="AU181" s="43">
        <f t="shared" si="773"/>
        <v>92930</v>
      </c>
      <c r="AV181" s="43">
        <f t="shared" si="774"/>
        <v>8748</v>
      </c>
      <c r="AW181" s="32">
        <f t="shared" si="775"/>
        <v>8.34</v>
      </c>
      <c r="AX181" s="32">
        <f t="shared" si="776"/>
        <v>6.98</v>
      </c>
      <c r="AY181" s="32">
        <f t="shared" si="777"/>
        <v>1.3599999999999994</v>
      </c>
    </row>
    <row r="182" spans="1:51" outlineLevel="1" x14ac:dyDescent="0.25">
      <c r="A182" s="23"/>
      <c r="B182" s="24"/>
      <c r="C182" s="24" t="s">
        <v>198</v>
      </c>
      <c r="D182" s="23"/>
      <c r="E182" s="23"/>
      <c r="F182" s="24"/>
      <c r="G182" s="26">
        <f t="shared" ref="G182:AY182" si="778">SUBTOTAL(9,G173:G181)</f>
        <v>82669563</v>
      </c>
      <c r="H182" s="26">
        <f t="shared" si="778"/>
        <v>60517662</v>
      </c>
      <c r="I182" s="26">
        <f t="shared" si="778"/>
        <v>0</v>
      </c>
      <c r="J182" s="26">
        <f t="shared" si="778"/>
        <v>20454971</v>
      </c>
      <c r="K182" s="26">
        <f t="shared" si="778"/>
        <v>1210352</v>
      </c>
      <c r="L182" s="26">
        <f t="shared" si="778"/>
        <v>486578</v>
      </c>
      <c r="M182" s="24">
        <f t="shared" si="778"/>
        <v>129.54240000000001</v>
      </c>
      <c r="N182" s="24">
        <f t="shared" si="778"/>
        <v>112.78449999999999</v>
      </c>
      <c r="O182" s="24">
        <f t="shared" si="778"/>
        <v>16.757899999999999</v>
      </c>
      <c r="P182" s="26">
        <f t="shared" si="778"/>
        <v>-280800</v>
      </c>
      <c r="Q182" s="26">
        <f t="shared" si="778"/>
        <v>0</v>
      </c>
      <c r="R182" s="26">
        <f t="shared" si="778"/>
        <v>0</v>
      </c>
      <c r="S182" s="26">
        <f t="shared" si="778"/>
        <v>0</v>
      </c>
      <c r="T182" s="26">
        <f t="shared" si="778"/>
        <v>0</v>
      </c>
      <c r="U182" s="26">
        <f t="shared" si="778"/>
        <v>-280800</v>
      </c>
      <c r="V182" s="26">
        <f t="shared" si="778"/>
        <v>0</v>
      </c>
      <c r="W182" s="26">
        <f t="shared" si="778"/>
        <v>280800</v>
      </c>
      <c r="X182" s="26">
        <f t="shared" si="778"/>
        <v>0</v>
      </c>
      <c r="Y182" s="26">
        <f t="shared" si="778"/>
        <v>0</v>
      </c>
      <c r="Z182" s="26">
        <f t="shared" si="778"/>
        <v>280800</v>
      </c>
      <c r="AA182" s="26">
        <f t="shared" si="778"/>
        <v>0</v>
      </c>
      <c r="AB182" s="26">
        <f t="shared" si="778"/>
        <v>0</v>
      </c>
      <c r="AC182" s="26">
        <f t="shared" si="778"/>
        <v>-5616</v>
      </c>
      <c r="AD182" s="26">
        <f t="shared" si="778"/>
        <v>0</v>
      </c>
      <c r="AE182" s="26">
        <f t="shared" si="778"/>
        <v>0</v>
      </c>
      <c r="AF182" s="26">
        <f t="shared" si="778"/>
        <v>0</v>
      </c>
      <c r="AG182" s="26">
        <f t="shared" si="778"/>
        <v>0</v>
      </c>
      <c r="AH182" s="24">
        <f t="shared" si="778"/>
        <v>-0.3</v>
      </c>
      <c r="AI182" s="24">
        <f t="shared" si="778"/>
        <v>-1.01</v>
      </c>
      <c r="AJ182" s="24">
        <f t="shared" si="778"/>
        <v>0</v>
      </c>
      <c r="AK182" s="24">
        <f t="shared" si="778"/>
        <v>0</v>
      </c>
      <c r="AL182" s="24">
        <f t="shared" si="778"/>
        <v>0</v>
      </c>
      <c r="AM182" s="24">
        <f t="shared" si="778"/>
        <v>0</v>
      </c>
      <c r="AN182" s="24">
        <f t="shared" si="778"/>
        <v>-0.3</v>
      </c>
      <c r="AO182" s="24">
        <f t="shared" si="778"/>
        <v>-1.01</v>
      </c>
      <c r="AP182" s="24">
        <f t="shared" si="778"/>
        <v>-1.31</v>
      </c>
      <c r="AQ182" s="26">
        <f t="shared" si="778"/>
        <v>82663947</v>
      </c>
      <c r="AR182" s="26">
        <f t="shared" si="778"/>
        <v>60236862</v>
      </c>
      <c r="AS182" s="26">
        <f t="shared" si="778"/>
        <v>280800</v>
      </c>
      <c r="AT182" s="26">
        <f t="shared" si="778"/>
        <v>20454971</v>
      </c>
      <c r="AU182" s="26">
        <f t="shared" si="778"/>
        <v>1204736</v>
      </c>
      <c r="AV182" s="26">
        <f t="shared" si="778"/>
        <v>486578</v>
      </c>
      <c r="AW182" s="51">
        <f t="shared" si="778"/>
        <v>128.23240000000001</v>
      </c>
      <c r="AX182" s="51">
        <f t="shared" si="778"/>
        <v>112.48450000000001</v>
      </c>
      <c r="AY182" s="51">
        <f t="shared" si="778"/>
        <v>15.7479</v>
      </c>
    </row>
    <row r="183" spans="1:51" outlineLevel="2" x14ac:dyDescent="0.25">
      <c r="A183" s="2">
        <v>1457</v>
      </c>
      <c r="B183" s="18">
        <v>600023389</v>
      </c>
      <c r="C183" s="18" t="s">
        <v>141</v>
      </c>
      <c r="D183" s="2">
        <v>3114</v>
      </c>
      <c r="E183" s="2" t="s">
        <v>70</v>
      </c>
      <c r="F183" s="18" t="s">
        <v>61</v>
      </c>
      <c r="G183" s="43">
        <v>25320564</v>
      </c>
      <c r="H183" s="43">
        <v>18428059</v>
      </c>
      <c r="I183" s="43"/>
      <c r="J183" s="43">
        <v>6228684</v>
      </c>
      <c r="K183" s="43">
        <v>368561</v>
      </c>
      <c r="L183" s="43">
        <v>295260</v>
      </c>
      <c r="M183" s="18">
        <v>33.955399999999997</v>
      </c>
      <c r="N183" s="18">
        <v>24.7728</v>
      </c>
      <c r="O183" s="18">
        <v>9.1826000000000008</v>
      </c>
      <c r="P183" s="43">
        <f t="shared" ref="P183:P190" si="779">W183*-1</f>
        <v>0</v>
      </c>
      <c r="Q183" s="43"/>
      <c r="R183" s="43"/>
      <c r="S183" s="43"/>
      <c r="T183" s="43"/>
      <c r="U183" s="43">
        <f t="shared" ref="U183:U190" si="780">P183+Q183+R183+S183+T183</f>
        <v>0</v>
      </c>
      <c r="V183" s="43">
        <f>ROUND(OON!J184*80%,0)</f>
        <v>0</v>
      </c>
      <c r="W183" s="43">
        <f>ROUND((OON!K184+OON!L184+OON!M184+OON!P184+OON!Q184)*80%,0)</f>
        <v>0</v>
      </c>
      <c r="X183" s="43">
        <f>ROUND((OON!N184+OON!R184),0)</f>
        <v>0</v>
      </c>
      <c r="Y183" s="43"/>
      <c r="Z183" s="43">
        <f t="shared" si="742"/>
        <v>0</v>
      </c>
      <c r="AA183" s="43">
        <f t="shared" ref="AA183:AA190" si="781">U183+Z183</f>
        <v>0</v>
      </c>
      <c r="AB183" s="43">
        <f t="shared" ref="AB183:AB190" si="782">ROUND((U183+V183+W183)*33.8%,0)</f>
        <v>0</v>
      </c>
      <c r="AC183" s="43">
        <f t="shared" ref="AC183:AC190" si="783">ROUND(U183*2%,0)</f>
        <v>0</v>
      </c>
      <c r="AD183" s="43"/>
      <c r="AE183" s="43"/>
      <c r="AF183" s="43"/>
      <c r="AG183" s="43">
        <f t="shared" ref="AG183:AG190" si="784">AD183+AE183+AF183</f>
        <v>0</v>
      </c>
      <c r="AH183" s="32">
        <f>OON!W184*80%</f>
        <v>0</v>
      </c>
      <c r="AI183" s="32">
        <f>OON!X184*80%</f>
        <v>0</v>
      </c>
      <c r="AJ183" s="18"/>
      <c r="AK183" s="18"/>
      <c r="AL183" s="18"/>
      <c r="AM183" s="18"/>
      <c r="AN183" s="32">
        <f t="shared" ref="AN183:AN190" si="785">AH183+AJ183+AK183+AL183</f>
        <v>0</v>
      </c>
      <c r="AO183" s="32">
        <f t="shared" ref="AO183:AO190" si="786">AI183+AM183</f>
        <v>0</v>
      </c>
      <c r="AP183" s="32">
        <f t="shared" ref="AP183:AP190" si="787">AN183+AO183</f>
        <v>0</v>
      </c>
      <c r="AQ183" s="43">
        <f t="shared" ref="AQ183:AQ190" si="788">AR183+AS183+AT183+AU183+AV183</f>
        <v>25320564</v>
      </c>
      <c r="AR183" s="43">
        <f t="shared" ref="AR183:AR190" si="789">H183+U183</f>
        <v>18428059</v>
      </c>
      <c r="AS183" s="43">
        <f t="shared" ref="AS183:AS190" si="790">I183+Z183</f>
        <v>0</v>
      </c>
      <c r="AT183" s="43">
        <f t="shared" ref="AT183:AT190" si="791">J183+AB183</f>
        <v>6228684</v>
      </c>
      <c r="AU183" s="43">
        <f t="shared" ref="AU183:AU190" si="792">K183+AC183</f>
        <v>368561</v>
      </c>
      <c r="AV183" s="43">
        <f t="shared" ref="AV183:AV190" si="793">L183+AG183</f>
        <v>295260</v>
      </c>
      <c r="AW183" s="32">
        <f t="shared" ref="AW183:AW190" si="794">AX183+AY183</f>
        <v>33.955399999999997</v>
      </c>
      <c r="AX183" s="32">
        <f t="shared" ref="AX183:AX190" si="795">N183+AN183</f>
        <v>24.7728</v>
      </c>
      <c r="AY183" s="32">
        <f t="shared" ref="AY183:AY190" si="796">O183+AO183</f>
        <v>9.1826000000000008</v>
      </c>
    </row>
    <row r="184" spans="1:51" outlineLevel="2" x14ac:dyDescent="0.25">
      <c r="A184" s="2">
        <v>1457</v>
      </c>
      <c r="B184" s="18">
        <v>600023389</v>
      </c>
      <c r="C184" s="18" t="s">
        <v>141</v>
      </c>
      <c r="D184" s="2">
        <v>3114</v>
      </c>
      <c r="E184" s="2" t="s">
        <v>71</v>
      </c>
      <c r="F184" s="18" t="s">
        <v>61</v>
      </c>
      <c r="G184" s="43">
        <v>7131079</v>
      </c>
      <c r="H184" s="43">
        <v>5251163</v>
      </c>
      <c r="I184" s="43"/>
      <c r="J184" s="43">
        <v>1774893</v>
      </c>
      <c r="K184" s="43">
        <v>105023</v>
      </c>
      <c r="L184" s="43">
        <v>0</v>
      </c>
      <c r="M184" s="18">
        <v>13.288</v>
      </c>
      <c r="N184" s="18">
        <v>13.288</v>
      </c>
      <c r="O184" s="18"/>
      <c r="P184" s="43">
        <f t="shared" si="779"/>
        <v>-40800</v>
      </c>
      <c r="Q184" s="43"/>
      <c r="R184" s="43"/>
      <c r="S184" s="43"/>
      <c r="T184" s="43"/>
      <c r="U184" s="43">
        <f t="shared" si="780"/>
        <v>-40800</v>
      </c>
      <c r="V184" s="43">
        <f>ROUND(OON!J185*80%,0)</f>
        <v>0</v>
      </c>
      <c r="W184" s="43">
        <f>ROUND((OON!K185+OON!L185+OON!M185+OON!P185+OON!Q185)*80%,0)</f>
        <v>40800</v>
      </c>
      <c r="X184" s="43">
        <f>ROUND((OON!N185+OON!R185),0)</f>
        <v>0</v>
      </c>
      <c r="Y184" s="43"/>
      <c r="Z184" s="43">
        <f t="shared" si="742"/>
        <v>40800</v>
      </c>
      <c r="AA184" s="43">
        <f t="shared" si="781"/>
        <v>0</v>
      </c>
      <c r="AB184" s="43">
        <f t="shared" si="782"/>
        <v>0</v>
      </c>
      <c r="AC184" s="43">
        <f t="shared" si="783"/>
        <v>-816</v>
      </c>
      <c r="AD184" s="43"/>
      <c r="AE184" s="43"/>
      <c r="AF184" s="43"/>
      <c r="AG184" s="43">
        <f t="shared" si="784"/>
        <v>0</v>
      </c>
      <c r="AH184" s="32">
        <f>OON!W185*80%</f>
        <v>-4.0000000000000008E-2</v>
      </c>
      <c r="AI184" s="32">
        <f>OON!X185*80%</f>
        <v>-0.10400000000000001</v>
      </c>
      <c r="AJ184" s="18"/>
      <c r="AK184" s="18"/>
      <c r="AL184" s="18"/>
      <c r="AM184" s="18"/>
      <c r="AN184" s="32">
        <f t="shared" si="785"/>
        <v>-4.0000000000000008E-2</v>
      </c>
      <c r="AO184" s="32">
        <f t="shared" si="786"/>
        <v>-0.10400000000000001</v>
      </c>
      <c r="AP184" s="32">
        <f t="shared" si="787"/>
        <v>-0.14400000000000002</v>
      </c>
      <c r="AQ184" s="43">
        <f t="shared" si="788"/>
        <v>7130263</v>
      </c>
      <c r="AR184" s="43">
        <f t="shared" si="789"/>
        <v>5210363</v>
      </c>
      <c r="AS184" s="43">
        <f t="shared" si="790"/>
        <v>40800</v>
      </c>
      <c r="AT184" s="43">
        <f t="shared" si="791"/>
        <v>1774893</v>
      </c>
      <c r="AU184" s="43">
        <f t="shared" si="792"/>
        <v>104207</v>
      </c>
      <c r="AV184" s="43">
        <f t="shared" si="793"/>
        <v>0</v>
      </c>
      <c r="AW184" s="32">
        <f t="shared" si="794"/>
        <v>13.144000000000002</v>
      </c>
      <c r="AX184" s="32">
        <f t="shared" si="795"/>
        <v>13.248000000000001</v>
      </c>
      <c r="AY184" s="32">
        <f t="shared" si="796"/>
        <v>-0.10400000000000001</v>
      </c>
    </row>
    <row r="185" spans="1:51" outlineLevel="2" x14ac:dyDescent="0.25">
      <c r="A185" s="2">
        <v>1457</v>
      </c>
      <c r="B185" s="18">
        <v>600023389</v>
      </c>
      <c r="C185" s="18" t="s">
        <v>141</v>
      </c>
      <c r="D185" s="2">
        <v>3114</v>
      </c>
      <c r="E185" s="2" t="s">
        <v>62</v>
      </c>
      <c r="F185" s="18" t="s">
        <v>218</v>
      </c>
      <c r="G185" s="43"/>
      <c r="H185" s="43"/>
      <c r="I185" s="43"/>
      <c r="J185" s="43"/>
      <c r="K185" s="43"/>
      <c r="L185" s="43"/>
      <c r="M185" s="18"/>
      <c r="N185" s="18"/>
      <c r="O185" s="18"/>
      <c r="P185" s="43">
        <f t="shared" si="779"/>
        <v>0</v>
      </c>
      <c r="Q185" s="43"/>
      <c r="R185" s="43"/>
      <c r="S185" s="43"/>
      <c r="T185" s="43"/>
      <c r="U185" s="43">
        <f t="shared" si="780"/>
        <v>0</v>
      </c>
      <c r="V185" s="43">
        <f>ROUND(OON!J186*80%,0)</f>
        <v>0</v>
      </c>
      <c r="W185" s="43">
        <f>ROUND((OON!K186+OON!L186+OON!M186+OON!P186+OON!Q186)*80%,0)</f>
        <v>0</v>
      </c>
      <c r="X185" s="43">
        <f>ROUND((OON!N186+OON!R186),0)</f>
        <v>0</v>
      </c>
      <c r="Y185" s="43"/>
      <c r="Z185" s="43">
        <f t="shared" si="742"/>
        <v>0</v>
      </c>
      <c r="AA185" s="43">
        <f t="shared" si="781"/>
        <v>0</v>
      </c>
      <c r="AB185" s="43">
        <f t="shared" si="782"/>
        <v>0</v>
      </c>
      <c r="AC185" s="43">
        <f t="shared" si="783"/>
        <v>0</v>
      </c>
      <c r="AD185" s="43"/>
      <c r="AE185" s="43"/>
      <c r="AF185" s="43"/>
      <c r="AG185" s="43">
        <f t="shared" si="784"/>
        <v>0</v>
      </c>
      <c r="AH185" s="32">
        <f>OON!W186*80%</f>
        <v>0</v>
      </c>
      <c r="AI185" s="32">
        <f>OON!X186*80%</f>
        <v>0</v>
      </c>
      <c r="AJ185" s="18"/>
      <c r="AK185" s="18"/>
      <c r="AL185" s="18"/>
      <c r="AM185" s="18"/>
      <c r="AN185" s="32">
        <f t="shared" si="785"/>
        <v>0</v>
      </c>
      <c r="AO185" s="32">
        <f t="shared" si="786"/>
        <v>0</v>
      </c>
      <c r="AP185" s="32">
        <f t="shared" si="787"/>
        <v>0</v>
      </c>
      <c r="AQ185" s="43">
        <f t="shared" si="788"/>
        <v>0</v>
      </c>
      <c r="AR185" s="43">
        <f t="shared" si="789"/>
        <v>0</v>
      </c>
      <c r="AS185" s="43">
        <f t="shared" si="790"/>
        <v>0</v>
      </c>
      <c r="AT185" s="43">
        <f t="shared" si="791"/>
        <v>0</v>
      </c>
      <c r="AU185" s="43">
        <f t="shared" si="792"/>
        <v>0</v>
      </c>
      <c r="AV185" s="43">
        <f t="shared" si="793"/>
        <v>0</v>
      </c>
      <c r="AW185" s="32">
        <f t="shared" si="794"/>
        <v>0</v>
      </c>
      <c r="AX185" s="32">
        <f t="shared" si="795"/>
        <v>0</v>
      </c>
      <c r="AY185" s="32">
        <f t="shared" si="796"/>
        <v>0</v>
      </c>
    </row>
    <row r="186" spans="1:51" outlineLevel="2" x14ac:dyDescent="0.25">
      <c r="A186" s="2">
        <v>1457</v>
      </c>
      <c r="B186" s="18">
        <v>600023389</v>
      </c>
      <c r="C186" s="18" t="s">
        <v>141</v>
      </c>
      <c r="D186" s="2">
        <v>3141</v>
      </c>
      <c r="E186" s="2" t="s">
        <v>63</v>
      </c>
      <c r="F186" s="18" t="s">
        <v>218</v>
      </c>
      <c r="G186" s="43">
        <v>938227</v>
      </c>
      <c r="H186" s="43">
        <v>686214</v>
      </c>
      <c r="I186" s="43"/>
      <c r="J186" s="43">
        <v>231941</v>
      </c>
      <c r="K186" s="43">
        <v>13724</v>
      </c>
      <c r="L186" s="43">
        <v>6348</v>
      </c>
      <c r="M186" s="18">
        <v>2.33</v>
      </c>
      <c r="N186" s="18"/>
      <c r="O186" s="18">
        <v>2.33</v>
      </c>
      <c r="P186" s="43">
        <f t="shared" si="779"/>
        <v>-19200</v>
      </c>
      <c r="Q186" s="43"/>
      <c r="R186" s="43"/>
      <c r="S186" s="43"/>
      <c r="T186" s="43"/>
      <c r="U186" s="43">
        <f t="shared" si="780"/>
        <v>-19200</v>
      </c>
      <c r="V186" s="43">
        <f>ROUND(OON!J187*80%,0)</f>
        <v>0</v>
      </c>
      <c r="W186" s="43">
        <f>ROUND((OON!K187+OON!L187+OON!M187+OON!P187+OON!Q187)*80%,0)</f>
        <v>19200</v>
      </c>
      <c r="X186" s="43">
        <f>ROUND((OON!N187+OON!R187),0)</f>
        <v>0</v>
      </c>
      <c r="Y186" s="43"/>
      <c r="Z186" s="43">
        <f t="shared" si="742"/>
        <v>19200</v>
      </c>
      <c r="AA186" s="43">
        <f t="shared" si="781"/>
        <v>0</v>
      </c>
      <c r="AB186" s="43">
        <f t="shared" si="782"/>
        <v>0</v>
      </c>
      <c r="AC186" s="43">
        <f t="shared" si="783"/>
        <v>-384</v>
      </c>
      <c r="AD186" s="43"/>
      <c r="AE186" s="43"/>
      <c r="AF186" s="43"/>
      <c r="AG186" s="43">
        <f t="shared" si="784"/>
        <v>0</v>
      </c>
      <c r="AH186" s="32">
        <f>OON!W187*80%</f>
        <v>0</v>
      </c>
      <c r="AI186" s="32">
        <f>OON!X187*80%</f>
        <v>-8.0000000000000016E-2</v>
      </c>
      <c r="AJ186" s="18"/>
      <c r="AK186" s="18"/>
      <c r="AL186" s="18"/>
      <c r="AM186" s="18"/>
      <c r="AN186" s="32">
        <f t="shared" si="785"/>
        <v>0</v>
      </c>
      <c r="AO186" s="32">
        <f t="shared" si="786"/>
        <v>-8.0000000000000016E-2</v>
      </c>
      <c r="AP186" s="32">
        <f t="shared" si="787"/>
        <v>-8.0000000000000016E-2</v>
      </c>
      <c r="AQ186" s="43">
        <f t="shared" si="788"/>
        <v>937843</v>
      </c>
      <c r="AR186" s="43">
        <f t="shared" si="789"/>
        <v>667014</v>
      </c>
      <c r="AS186" s="43">
        <f t="shared" si="790"/>
        <v>19200</v>
      </c>
      <c r="AT186" s="43">
        <f t="shared" si="791"/>
        <v>231941</v>
      </c>
      <c r="AU186" s="43">
        <f t="shared" si="792"/>
        <v>13340</v>
      </c>
      <c r="AV186" s="43">
        <f t="shared" si="793"/>
        <v>6348</v>
      </c>
      <c r="AW186" s="32">
        <f t="shared" si="794"/>
        <v>2.25</v>
      </c>
      <c r="AX186" s="32">
        <f t="shared" si="795"/>
        <v>0</v>
      </c>
      <c r="AY186" s="32">
        <f t="shared" si="796"/>
        <v>2.25</v>
      </c>
    </row>
    <row r="187" spans="1:51" outlineLevel="2" x14ac:dyDescent="0.25">
      <c r="A187" s="2">
        <v>1457</v>
      </c>
      <c r="B187" s="18">
        <v>600023389</v>
      </c>
      <c r="C187" s="18" t="s">
        <v>141</v>
      </c>
      <c r="D187" s="2">
        <v>3141</v>
      </c>
      <c r="E187" s="2" t="s">
        <v>63</v>
      </c>
      <c r="F187" s="18" t="s">
        <v>218</v>
      </c>
      <c r="G187" s="43">
        <v>92941</v>
      </c>
      <c r="H187" s="43">
        <v>67908</v>
      </c>
      <c r="I187" s="43"/>
      <c r="J187" s="43">
        <v>22953</v>
      </c>
      <c r="K187" s="43">
        <v>1358</v>
      </c>
      <c r="L187" s="43">
        <v>722</v>
      </c>
      <c r="M187" s="18">
        <v>0.23</v>
      </c>
      <c r="N187" s="18"/>
      <c r="O187" s="18">
        <v>0.23</v>
      </c>
      <c r="P187" s="43">
        <f t="shared" si="779"/>
        <v>0</v>
      </c>
      <c r="Q187" s="43"/>
      <c r="R187" s="43"/>
      <c r="S187" s="43"/>
      <c r="T187" s="43"/>
      <c r="U187" s="43">
        <f t="shared" si="780"/>
        <v>0</v>
      </c>
      <c r="V187" s="43">
        <f>ROUND(OON!J188*80%,0)</f>
        <v>0</v>
      </c>
      <c r="W187" s="43">
        <f>ROUND((OON!K188+OON!L188+OON!M188+OON!P188+OON!Q188)*80%,0)</f>
        <v>0</v>
      </c>
      <c r="X187" s="43">
        <f>ROUND((OON!N188+OON!R188),0)</f>
        <v>0</v>
      </c>
      <c r="Y187" s="43"/>
      <c r="Z187" s="43">
        <f t="shared" si="742"/>
        <v>0</v>
      </c>
      <c r="AA187" s="43">
        <f t="shared" si="781"/>
        <v>0</v>
      </c>
      <c r="AB187" s="43">
        <f t="shared" si="782"/>
        <v>0</v>
      </c>
      <c r="AC187" s="43">
        <f t="shared" si="783"/>
        <v>0</v>
      </c>
      <c r="AD187" s="43"/>
      <c r="AE187" s="43"/>
      <c r="AF187" s="43"/>
      <c r="AG187" s="43">
        <f t="shared" si="784"/>
        <v>0</v>
      </c>
      <c r="AH187" s="32">
        <f>OON!W188*80%</f>
        <v>0</v>
      </c>
      <c r="AI187" s="32">
        <f>OON!X188*80%</f>
        <v>0</v>
      </c>
      <c r="AJ187" s="18"/>
      <c r="AK187" s="18"/>
      <c r="AL187" s="18"/>
      <c r="AM187" s="18"/>
      <c r="AN187" s="32">
        <f t="shared" si="785"/>
        <v>0</v>
      </c>
      <c r="AO187" s="32">
        <f t="shared" si="786"/>
        <v>0</v>
      </c>
      <c r="AP187" s="32">
        <f t="shared" si="787"/>
        <v>0</v>
      </c>
      <c r="AQ187" s="43">
        <f t="shared" si="788"/>
        <v>92941</v>
      </c>
      <c r="AR187" s="43">
        <f t="shared" si="789"/>
        <v>67908</v>
      </c>
      <c r="AS187" s="43">
        <f t="shared" si="790"/>
        <v>0</v>
      </c>
      <c r="AT187" s="43">
        <f t="shared" si="791"/>
        <v>22953</v>
      </c>
      <c r="AU187" s="43">
        <f t="shared" si="792"/>
        <v>1358</v>
      </c>
      <c r="AV187" s="43">
        <f t="shared" si="793"/>
        <v>722</v>
      </c>
      <c r="AW187" s="32">
        <f t="shared" si="794"/>
        <v>0.23</v>
      </c>
      <c r="AX187" s="32">
        <f t="shared" si="795"/>
        <v>0</v>
      </c>
      <c r="AY187" s="32">
        <f t="shared" si="796"/>
        <v>0.23</v>
      </c>
    </row>
    <row r="188" spans="1:51" outlineLevel="2" x14ac:dyDescent="0.25">
      <c r="A188" s="2">
        <v>1457</v>
      </c>
      <c r="B188" s="18">
        <v>600023389</v>
      </c>
      <c r="C188" s="18" t="s">
        <v>141</v>
      </c>
      <c r="D188" s="2">
        <v>3143</v>
      </c>
      <c r="E188" s="2" t="s">
        <v>72</v>
      </c>
      <c r="F188" s="18" t="s">
        <v>61</v>
      </c>
      <c r="G188" s="43">
        <v>2027887</v>
      </c>
      <c r="H188" s="43">
        <v>1493289</v>
      </c>
      <c r="I188" s="43"/>
      <c r="J188" s="43">
        <v>504732</v>
      </c>
      <c r="K188" s="43">
        <v>29866</v>
      </c>
      <c r="L188" s="43"/>
      <c r="M188" s="18">
        <v>3.4658000000000002</v>
      </c>
      <c r="N188" s="18">
        <v>3.4658000000000002</v>
      </c>
      <c r="O188" s="18"/>
      <c r="P188" s="43">
        <f t="shared" si="779"/>
        <v>0</v>
      </c>
      <c r="Q188" s="43"/>
      <c r="R188" s="43"/>
      <c r="S188" s="43"/>
      <c r="T188" s="43"/>
      <c r="U188" s="43">
        <f t="shared" si="780"/>
        <v>0</v>
      </c>
      <c r="V188" s="43">
        <f>ROUND(OON!J189*80%,0)</f>
        <v>0</v>
      </c>
      <c r="W188" s="43">
        <f>ROUND((OON!K189+OON!L189+OON!M189+OON!P189+OON!Q189)*80%,0)</f>
        <v>0</v>
      </c>
      <c r="X188" s="43">
        <f>ROUND((OON!N189+OON!R189),0)</f>
        <v>0</v>
      </c>
      <c r="Y188" s="43"/>
      <c r="Z188" s="43">
        <f t="shared" si="742"/>
        <v>0</v>
      </c>
      <c r="AA188" s="43">
        <f t="shared" si="781"/>
        <v>0</v>
      </c>
      <c r="AB188" s="43">
        <f t="shared" si="782"/>
        <v>0</v>
      </c>
      <c r="AC188" s="43">
        <f t="shared" si="783"/>
        <v>0</v>
      </c>
      <c r="AD188" s="43"/>
      <c r="AE188" s="43"/>
      <c r="AF188" s="43"/>
      <c r="AG188" s="43">
        <f t="shared" si="784"/>
        <v>0</v>
      </c>
      <c r="AH188" s="32">
        <f>OON!W189*80%</f>
        <v>0</v>
      </c>
      <c r="AI188" s="32">
        <f>OON!X189*80%</f>
        <v>0</v>
      </c>
      <c r="AJ188" s="18"/>
      <c r="AK188" s="18"/>
      <c r="AL188" s="18"/>
      <c r="AM188" s="18"/>
      <c r="AN188" s="32">
        <f t="shared" si="785"/>
        <v>0</v>
      </c>
      <c r="AO188" s="32">
        <f t="shared" si="786"/>
        <v>0</v>
      </c>
      <c r="AP188" s="32">
        <f t="shared" si="787"/>
        <v>0</v>
      </c>
      <c r="AQ188" s="43">
        <f t="shared" si="788"/>
        <v>2027887</v>
      </c>
      <c r="AR188" s="43">
        <f t="shared" si="789"/>
        <v>1493289</v>
      </c>
      <c r="AS188" s="43">
        <f t="shared" si="790"/>
        <v>0</v>
      </c>
      <c r="AT188" s="43">
        <f t="shared" si="791"/>
        <v>504732</v>
      </c>
      <c r="AU188" s="43">
        <f t="shared" si="792"/>
        <v>29866</v>
      </c>
      <c r="AV188" s="43">
        <f t="shared" si="793"/>
        <v>0</v>
      </c>
      <c r="AW188" s="32">
        <f t="shared" si="794"/>
        <v>3.4658000000000002</v>
      </c>
      <c r="AX188" s="32">
        <f t="shared" si="795"/>
        <v>3.4658000000000002</v>
      </c>
      <c r="AY188" s="32">
        <f t="shared" si="796"/>
        <v>0</v>
      </c>
    </row>
    <row r="189" spans="1:51" outlineLevel="2" x14ac:dyDescent="0.25">
      <c r="A189" s="2">
        <v>1457</v>
      </c>
      <c r="B189" s="18">
        <v>600023389</v>
      </c>
      <c r="C189" s="18" t="s">
        <v>141</v>
      </c>
      <c r="D189" s="2">
        <v>3143</v>
      </c>
      <c r="E189" s="2" t="s">
        <v>139</v>
      </c>
      <c r="F189" s="18" t="s">
        <v>218</v>
      </c>
      <c r="G189" s="43">
        <v>33004</v>
      </c>
      <c r="H189" s="43">
        <v>23265</v>
      </c>
      <c r="I189" s="43"/>
      <c r="J189" s="43">
        <v>7864</v>
      </c>
      <c r="K189" s="43">
        <v>465</v>
      </c>
      <c r="L189" s="43">
        <v>1410</v>
      </c>
      <c r="M189" s="18">
        <v>0.1</v>
      </c>
      <c r="N189" s="18"/>
      <c r="O189" s="18">
        <v>0.1</v>
      </c>
      <c r="P189" s="43">
        <f t="shared" si="779"/>
        <v>0</v>
      </c>
      <c r="Q189" s="43"/>
      <c r="R189" s="43"/>
      <c r="S189" s="43"/>
      <c r="T189" s="43"/>
      <c r="U189" s="43">
        <f t="shared" si="780"/>
        <v>0</v>
      </c>
      <c r="V189" s="43">
        <f>ROUND(OON!J190*80%,0)</f>
        <v>0</v>
      </c>
      <c r="W189" s="43">
        <f>ROUND((OON!K190+OON!L190+OON!M190+OON!P190+OON!Q190)*80%,0)</f>
        <v>0</v>
      </c>
      <c r="X189" s="43">
        <f>ROUND((OON!N190+OON!R190),0)</f>
        <v>0</v>
      </c>
      <c r="Y189" s="43"/>
      <c r="Z189" s="43">
        <f t="shared" si="742"/>
        <v>0</v>
      </c>
      <c r="AA189" s="43">
        <f t="shared" si="781"/>
        <v>0</v>
      </c>
      <c r="AB189" s="43">
        <f t="shared" si="782"/>
        <v>0</v>
      </c>
      <c r="AC189" s="43">
        <f t="shared" si="783"/>
        <v>0</v>
      </c>
      <c r="AD189" s="43"/>
      <c r="AE189" s="43"/>
      <c r="AF189" s="43"/>
      <c r="AG189" s="43">
        <f t="shared" si="784"/>
        <v>0</v>
      </c>
      <c r="AH189" s="32">
        <f>OON!W190*80%</f>
        <v>0</v>
      </c>
      <c r="AI189" s="32">
        <f>OON!X190*80%</f>
        <v>0</v>
      </c>
      <c r="AJ189" s="18"/>
      <c r="AK189" s="18"/>
      <c r="AL189" s="18"/>
      <c r="AM189" s="18"/>
      <c r="AN189" s="32">
        <f t="shared" si="785"/>
        <v>0</v>
      </c>
      <c r="AO189" s="32">
        <f t="shared" si="786"/>
        <v>0</v>
      </c>
      <c r="AP189" s="32">
        <f t="shared" si="787"/>
        <v>0</v>
      </c>
      <c r="AQ189" s="43">
        <f t="shared" si="788"/>
        <v>33004</v>
      </c>
      <c r="AR189" s="43">
        <f t="shared" si="789"/>
        <v>23265</v>
      </c>
      <c r="AS189" s="43">
        <f t="shared" si="790"/>
        <v>0</v>
      </c>
      <c r="AT189" s="43">
        <f t="shared" si="791"/>
        <v>7864</v>
      </c>
      <c r="AU189" s="43">
        <f t="shared" si="792"/>
        <v>465</v>
      </c>
      <c r="AV189" s="43">
        <f t="shared" si="793"/>
        <v>1410</v>
      </c>
      <c r="AW189" s="32">
        <f t="shared" si="794"/>
        <v>0.1</v>
      </c>
      <c r="AX189" s="32">
        <f t="shared" si="795"/>
        <v>0</v>
      </c>
      <c r="AY189" s="32">
        <f t="shared" si="796"/>
        <v>0.1</v>
      </c>
    </row>
    <row r="190" spans="1:51" outlineLevel="2" x14ac:dyDescent="0.25">
      <c r="A190" s="2">
        <v>1457</v>
      </c>
      <c r="B190" s="18">
        <v>600023389</v>
      </c>
      <c r="C190" s="18" t="s">
        <v>141</v>
      </c>
      <c r="D190" s="2">
        <v>3146</v>
      </c>
      <c r="E190" s="2" t="s">
        <v>74</v>
      </c>
      <c r="F190" s="18" t="s">
        <v>218</v>
      </c>
      <c r="G190" s="43">
        <v>4073779</v>
      </c>
      <c r="H190" s="43">
        <v>2995684</v>
      </c>
      <c r="I190" s="43"/>
      <c r="J190" s="43">
        <v>1012541</v>
      </c>
      <c r="K190" s="43">
        <v>59914</v>
      </c>
      <c r="L190" s="43">
        <v>5640</v>
      </c>
      <c r="M190" s="18">
        <v>5.38</v>
      </c>
      <c r="N190" s="18">
        <v>4.5</v>
      </c>
      <c r="O190" s="18">
        <v>0.87999999999999989</v>
      </c>
      <c r="P190" s="43">
        <f t="shared" si="779"/>
        <v>-16000</v>
      </c>
      <c r="Q190" s="43"/>
      <c r="R190" s="43"/>
      <c r="S190" s="43"/>
      <c r="T190" s="43"/>
      <c r="U190" s="43">
        <f t="shared" si="780"/>
        <v>-16000</v>
      </c>
      <c r="V190" s="43">
        <f>ROUND(OON!J191*80%,0)</f>
        <v>0</v>
      </c>
      <c r="W190" s="43">
        <f>ROUND((OON!K191+OON!L191+OON!M191+OON!P191+OON!Q191)*80%,0)</f>
        <v>16000</v>
      </c>
      <c r="X190" s="43">
        <f>ROUND((OON!N191+OON!R191),0)</f>
        <v>0</v>
      </c>
      <c r="Y190" s="43"/>
      <c r="Z190" s="43">
        <f t="shared" si="742"/>
        <v>16000</v>
      </c>
      <c r="AA190" s="43">
        <f t="shared" si="781"/>
        <v>0</v>
      </c>
      <c r="AB190" s="43">
        <f t="shared" si="782"/>
        <v>0</v>
      </c>
      <c r="AC190" s="43">
        <f t="shared" si="783"/>
        <v>-320</v>
      </c>
      <c r="AD190" s="43"/>
      <c r="AE190" s="43"/>
      <c r="AF190" s="43"/>
      <c r="AG190" s="43">
        <f t="shared" si="784"/>
        <v>0</v>
      </c>
      <c r="AH190" s="32">
        <f>OON!W191*80%</f>
        <v>0</v>
      </c>
      <c r="AI190" s="32">
        <f>OON!X191*80%</f>
        <v>-5.6000000000000008E-2</v>
      </c>
      <c r="AJ190" s="18"/>
      <c r="AK190" s="18"/>
      <c r="AL190" s="18"/>
      <c r="AM190" s="18"/>
      <c r="AN190" s="32">
        <f t="shared" si="785"/>
        <v>0</v>
      </c>
      <c r="AO190" s="32">
        <f t="shared" si="786"/>
        <v>-5.6000000000000008E-2</v>
      </c>
      <c r="AP190" s="32">
        <f t="shared" si="787"/>
        <v>-5.6000000000000008E-2</v>
      </c>
      <c r="AQ190" s="43">
        <f t="shared" si="788"/>
        <v>4073459</v>
      </c>
      <c r="AR190" s="43">
        <f t="shared" si="789"/>
        <v>2979684</v>
      </c>
      <c r="AS190" s="43">
        <f t="shared" si="790"/>
        <v>16000</v>
      </c>
      <c r="AT190" s="43">
        <f t="shared" si="791"/>
        <v>1012541</v>
      </c>
      <c r="AU190" s="43">
        <f t="shared" si="792"/>
        <v>59594</v>
      </c>
      <c r="AV190" s="43">
        <f t="shared" si="793"/>
        <v>5640</v>
      </c>
      <c r="AW190" s="32">
        <f t="shared" si="794"/>
        <v>5.3239999999999998</v>
      </c>
      <c r="AX190" s="32">
        <f t="shared" si="795"/>
        <v>4.5</v>
      </c>
      <c r="AY190" s="32">
        <f t="shared" si="796"/>
        <v>0.82399999999999984</v>
      </c>
    </row>
    <row r="191" spans="1:51" outlineLevel="1" x14ac:dyDescent="0.25">
      <c r="A191" s="23"/>
      <c r="B191" s="24"/>
      <c r="C191" s="24" t="s">
        <v>199</v>
      </c>
      <c r="D191" s="23"/>
      <c r="E191" s="23"/>
      <c r="F191" s="24"/>
      <c r="G191" s="26">
        <f t="shared" ref="G191:AY191" si="797">SUBTOTAL(9,G183:G190)</f>
        <v>39617481</v>
      </c>
      <c r="H191" s="26">
        <f t="shared" si="797"/>
        <v>28945582</v>
      </c>
      <c r="I191" s="26">
        <f t="shared" si="797"/>
        <v>0</v>
      </c>
      <c r="J191" s="26">
        <f t="shared" si="797"/>
        <v>9783608</v>
      </c>
      <c r="K191" s="26">
        <f t="shared" si="797"/>
        <v>578911</v>
      </c>
      <c r="L191" s="26">
        <f t="shared" si="797"/>
        <v>309380</v>
      </c>
      <c r="M191" s="24">
        <f t="shared" si="797"/>
        <v>58.749199999999995</v>
      </c>
      <c r="N191" s="24">
        <f t="shared" si="797"/>
        <v>46.026600000000002</v>
      </c>
      <c r="O191" s="24">
        <f t="shared" si="797"/>
        <v>12.7226</v>
      </c>
      <c r="P191" s="26">
        <f t="shared" si="797"/>
        <v>-76000</v>
      </c>
      <c r="Q191" s="26">
        <f t="shared" si="797"/>
        <v>0</v>
      </c>
      <c r="R191" s="26">
        <f t="shared" si="797"/>
        <v>0</v>
      </c>
      <c r="S191" s="26">
        <f t="shared" si="797"/>
        <v>0</v>
      </c>
      <c r="T191" s="26">
        <f t="shared" si="797"/>
        <v>0</v>
      </c>
      <c r="U191" s="26">
        <f t="shared" si="797"/>
        <v>-76000</v>
      </c>
      <c r="V191" s="26">
        <f t="shared" si="797"/>
        <v>0</v>
      </c>
      <c r="W191" s="26">
        <f t="shared" si="797"/>
        <v>76000</v>
      </c>
      <c r="X191" s="26">
        <f t="shared" si="797"/>
        <v>0</v>
      </c>
      <c r="Y191" s="26">
        <f t="shared" si="797"/>
        <v>0</v>
      </c>
      <c r="Z191" s="26">
        <f t="shared" si="797"/>
        <v>76000</v>
      </c>
      <c r="AA191" s="26">
        <f t="shared" si="797"/>
        <v>0</v>
      </c>
      <c r="AB191" s="26">
        <f t="shared" si="797"/>
        <v>0</v>
      </c>
      <c r="AC191" s="26">
        <f t="shared" si="797"/>
        <v>-1520</v>
      </c>
      <c r="AD191" s="26">
        <f t="shared" si="797"/>
        <v>0</v>
      </c>
      <c r="AE191" s="26">
        <f t="shared" si="797"/>
        <v>0</v>
      </c>
      <c r="AF191" s="26">
        <f t="shared" si="797"/>
        <v>0</v>
      </c>
      <c r="AG191" s="26">
        <f t="shared" si="797"/>
        <v>0</v>
      </c>
      <c r="AH191" s="24">
        <f t="shared" si="797"/>
        <v>-4.0000000000000008E-2</v>
      </c>
      <c r="AI191" s="24">
        <f t="shared" si="797"/>
        <v>-0.24000000000000005</v>
      </c>
      <c r="AJ191" s="24">
        <f t="shared" si="797"/>
        <v>0</v>
      </c>
      <c r="AK191" s="24">
        <f t="shared" si="797"/>
        <v>0</v>
      </c>
      <c r="AL191" s="24">
        <f t="shared" si="797"/>
        <v>0</v>
      </c>
      <c r="AM191" s="24">
        <f t="shared" si="797"/>
        <v>0</v>
      </c>
      <c r="AN191" s="24">
        <f t="shared" si="797"/>
        <v>-4.0000000000000008E-2</v>
      </c>
      <c r="AO191" s="24">
        <f t="shared" si="797"/>
        <v>-0.24000000000000005</v>
      </c>
      <c r="AP191" s="24">
        <f t="shared" si="797"/>
        <v>-0.28000000000000003</v>
      </c>
      <c r="AQ191" s="26">
        <f t="shared" si="797"/>
        <v>39615961</v>
      </c>
      <c r="AR191" s="26">
        <f t="shared" si="797"/>
        <v>28869582</v>
      </c>
      <c r="AS191" s="26">
        <f t="shared" si="797"/>
        <v>76000</v>
      </c>
      <c r="AT191" s="26">
        <f t="shared" si="797"/>
        <v>9783608</v>
      </c>
      <c r="AU191" s="26">
        <f t="shared" si="797"/>
        <v>577391</v>
      </c>
      <c r="AV191" s="26">
        <f t="shared" si="797"/>
        <v>309380</v>
      </c>
      <c r="AW191" s="51">
        <f t="shared" si="797"/>
        <v>58.469200000000001</v>
      </c>
      <c r="AX191" s="51">
        <f t="shared" si="797"/>
        <v>45.986600000000003</v>
      </c>
      <c r="AY191" s="51">
        <f t="shared" si="797"/>
        <v>12.482600000000001</v>
      </c>
    </row>
    <row r="192" spans="1:51" outlineLevel="2" x14ac:dyDescent="0.25">
      <c r="A192" s="2">
        <v>1459</v>
      </c>
      <c r="B192" s="18">
        <v>600023133</v>
      </c>
      <c r="C192" s="18" t="s">
        <v>142</v>
      </c>
      <c r="D192" s="2">
        <v>3112</v>
      </c>
      <c r="E192" s="2" t="s">
        <v>66</v>
      </c>
      <c r="F192" s="18" t="s">
        <v>61</v>
      </c>
      <c r="G192" s="43">
        <v>2469912</v>
      </c>
      <c r="H192" s="43">
        <v>1807188</v>
      </c>
      <c r="I192" s="43"/>
      <c r="J192" s="43">
        <v>610830</v>
      </c>
      <c r="K192" s="43">
        <v>36144</v>
      </c>
      <c r="L192" s="43">
        <v>15750</v>
      </c>
      <c r="M192" s="18">
        <v>3.9</v>
      </c>
      <c r="N192" s="18">
        <v>3</v>
      </c>
      <c r="O192" s="18">
        <v>0.9</v>
      </c>
      <c r="P192" s="43">
        <f t="shared" ref="P192:P194" si="798">W192*-1</f>
        <v>0</v>
      </c>
      <c r="Q192" s="43"/>
      <c r="R192" s="43"/>
      <c r="S192" s="43"/>
      <c r="T192" s="43"/>
      <c r="U192" s="43">
        <f t="shared" ref="U192:U194" si="799">P192+Q192+R192+S192+T192</f>
        <v>0</v>
      </c>
      <c r="V192" s="43">
        <f>ROUND(OON!J193*80%,0)</f>
        <v>0</v>
      </c>
      <c r="W192" s="43">
        <f>ROUND((OON!K193+OON!L193+OON!M193+OON!P193+OON!Q193)*80%,0)</f>
        <v>0</v>
      </c>
      <c r="X192" s="43">
        <f>ROUND((OON!N193+OON!R193),0)</f>
        <v>0</v>
      </c>
      <c r="Y192" s="43"/>
      <c r="Z192" s="43">
        <f t="shared" si="742"/>
        <v>0</v>
      </c>
      <c r="AA192" s="43">
        <f t="shared" ref="AA192:AA194" si="800">U192+Z192</f>
        <v>0</v>
      </c>
      <c r="AB192" s="43">
        <f t="shared" ref="AB192:AB194" si="801">ROUND((U192+V192+W192)*33.8%,0)</f>
        <v>0</v>
      </c>
      <c r="AC192" s="43">
        <f t="shared" ref="AC192:AC194" si="802">ROUND(U192*2%,0)</f>
        <v>0</v>
      </c>
      <c r="AD192" s="43"/>
      <c r="AE192" s="43"/>
      <c r="AF192" s="43"/>
      <c r="AG192" s="43">
        <f t="shared" ref="AG192:AG194" si="803">AD192+AE192+AF192</f>
        <v>0</v>
      </c>
      <c r="AH192" s="32">
        <f>OON!W193*80%</f>
        <v>0</v>
      </c>
      <c r="AI192" s="32">
        <f>OON!X193*80%</f>
        <v>0</v>
      </c>
      <c r="AJ192" s="18"/>
      <c r="AK192" s="18"/>
      <c r="AL192" s="18"/>
      <c r="AM192" s="18"/>
      <c r="AN192" s="32">
        <f t="shared" ref="AN192:AN194" si="804">AH192+AJ192+AK192+AL192</f>
        <v>0</v>
      </c>
      <c r="AO192" s="32">
        <f t="shared" ref="AO192:AO194" si="805">AI192+AM192</f>
        <v>0</v>
      </c>
      <c r="AP192" s="32">
        <f t="shared" ref="AP192:AP194" si="806">AN192+AO192</f>
        <v>0</v>
      </c>
      <c r="AQ192" s="43">
        <f t="shared" ref="AQ192:AQ194" si="807">AR192+AS192+AT192+AU192+AV192</f>
        <v>2469912</v>
      </c>
      <c r="AR192" s="43">
        <f t="shared" ref="AR192:AR194" si="808">H192+U192</f>
        <v>1807188</v>
      </c>
      <c r="AS192" s="43">
        <f t="shared" ref="AS192:AS194" si="809">I192+Z192</f>
        <v>0</v>
      </c>
      <c r="AT192" s="43">
        <f t="shared" ref="AT192:AT194" si="810">J192+AB192</f>
        <v>610830</v>
      </c>
      <c r="AU192" s="43">
        <f t="shared" ref="AU192:AU194" si="811">K192+AC192</f>
        <v>36144</v>
      </c>
      <c r="AV192" s="43">
        <f t="shared" ref="AV192:AV194" si="812">L192+AG192</f>
        <v>15750</v>
      </c>
      <c r="AW192" s="32">
        <f t="shared" ref="AW192:AW194" si="813">AX192+AY192</f>
        <v>3.9</v>
      </c>
      <c r="AX192" s="32">
        <f t="shared" ref="AX192:AX194" si="814">N192+AN192</f>
        <v>3</v>
      </c>
      <c r="AY192" s="32">
        <f t="shared" ref="AY192:AY194" si="815">O192+AO192</f>
        <v>0.9</v>
      </c>
    </row>
    <row r="193" spans="1:51" outlineLevel="2" x14ac:dyDescent="0.25">
      <c r="A193" s="2">
        <v>1459</v>
      </c>
      <c r="B193" s="18">
        <v>600023133</v>
      </c>
      <c r="C193" s="18" t="s">
        <v>142</v>
      </c>
      <c r="D193" s="2">
        <v>3114</v>
      </c>
      <c r="E193" s="2" t="s">
        <v>70</v>
      </c>
      <c r="F193" s="18" t="s">
        <v>61</v>
      </c>
      <c r="G193" s="43">
        <v>3785151</v>
      </c>
      <c r="H193" s="43">
        <v>2763919</v>
      </c>
      <c r="I193" s="43"/>
      <c r="J193" s="43">
        <v>934204</v>
      </c>
      <c r="K193" s="43">
        <v>55278</v>
      </c>
      <c r="L193" s="43">
        <v>31750</v>
      </c>
      <c r="M193" s="18">
        <v>5.2789000000000001</v>
      </c>
      <c r="N193" s="18">
        <v>3.0909</v>
      </c>
      <c r="O193" s="18">
        <v>2.1880000000000002</v>
      </c>
      <c r="P193" s="43">
        <f t="shared" si="798"/>
        <v>0</v>
      </c>
      <c r="Q193" s="43"/>
      <c r="R193" s="43"/>
      <c r="S193" s="43"/>
      <c r="T193" s="43"/>
      <c r="U193" s="43">
        <f t="shared" si="799"/>
        <v>0</v>
      </c>
      <c r="V193" s="43">
        <f>ROUND(OON!J194*80%,0)</f>
        <v>0</v>
      </c>
      <c r="W193" s="43">
        <f>ROUND((OON!K194+OON!L194+OON!M194+OON!P194+OON!Q194)*80%,0)</f>
        <v>0</v>
      </c>
      <c r="X193" s="43">
        <f>ROUND((OON!N194+OON!R194),0)</f>
        <v>0</v>
      </c>
      <c r="Y193" s="43"/>
      <c r="Z193" s="43">
        <f t="shared" si="742"/>
        <v>0</v>
      </c>
      <c r="AA193" s="43">
        <f t="shared" si="800"/>
        <v>0</v>
      </c>
      <c r="AB193" s="43">
        <f t="shared" si="801"/>
        <v>0</v>
      </c>
      <c r="AC193" s="43">
        <f t="shared" si="802"/>
        <v>0</v>
      </c>
      <c r="AD193" s="43"/>
      <c r="AE193" s="43"/>
      <c r="AF193" s="43"/>
      <c r="AG193" s="43">
        <f t="shared" si="803"/>
        <v>0</v>
      </c>
      <c r="AH193" s="32">
        <f>OON!W194*80%</f>
        <v>0</v>
      </c>
      <c r="AI193" s="32">
        <f>OON!X194*80%</f>
        <v>0</v>
      </c>
      <c r="AJ193" s="18"/>
      <c r="AK193" s="18"/>
      <c r="AL193" s="18"/>
      <c r="AM193" s="18"/>
      <c r="AN193" s="32">
        <f t="shared" si="804"/>
        <v>0</v>
      </c>
      <c r="AO193" s="32">
        <f t="shared" si="805"/>
        <v>0</v>
      </c>
      <c r="AP193" s="32">
        <f t="shared" si="806"/>
        <v>0</v>
      </c>
      <c r="AQ193" s="43">
        <f t="shared" si="807"/>
        <v>3785151</v>
      </c>
      <c r="AR193" s="43">
        <f t="shared" si="808"/>
        <v>2763919</v>
      </c>
      <c r="AS193" s="43">
        <f t="shared" si="809"/>
        <v>0</v>
      </c>
      <c r="AT193" s="43">
        <f t="shared" si="810"/>
        <v>934204</v>
      </c>
      <c r="AU193" s="43">
        <f t="shared" si="811"/>
        <v>55278</v>
      </c>
      <c r="AV193" s="43">
        <f t="shared" si="812"/>
        <v>31750</v>
      </c>
      <c r="AW193" s="32">
        <f t="shared" si="813"/>
        <v>5.2789000000000001</v>
      </c>
      <c r="AX193" s="32">
        <f t="shared" si="814"/>
        <v>3.0909</v>
      </c>
      <c r="AY193" s="32">
        <f t="shared" si="815"/>
        <v>2.1880000000000002</v>
      </c>
    </row>
    <row r="194" spans="1:51" outlineLevel="2" x14ac:dyDescent="0.25">
      <c r="A194" s="2">
        <v>1459</v>
      </c>
      <c r="B194" s="18">
        <v>600023133</v>
      </c>
      <c r="C194" s="18" t="s">
        <v>142</v>
      </c>
      <c r="D194" s="2">
        <v>3114</v>
      </c>
      <c r="E194" s="2" t="s">
        <v>62</v>
      </c>
      <c r="F194" s="18" t="s">
        <v>218</v>
      </c>
      <c r="G194" s="43"/>
      <c r="H194" s="43"/>
      <c r="I194" s="43"/>
      <c r="J194" s="43"/>
      <c r="K194" s="43"/>
      <c r="L194" s="43"/>
      <c r="M194" s="18"/>
      <c r="N194" s="18"/>
      <c r="O194" s="18"/>
      <c r="P194" s="43">
        <f t="shared" si="798"/>
        <v>0</v>
      </c>
      <c r="Q194" s="43"/>
      <c r="R194" s="43"/>
      <c r="S194" s="43"/>
      <c r="T194" s="43"/>
      <c r="U194" s="43">
        <f t="shared" si="799"/>
        <v>0</v>
      </c>
      <c r="V194" s="43">
        <f>ROUND(OON!J195*80%,0)</f>
        <v>0</v>
      </c>
      <c r="W194" s="43">
        <f>ROUND((OON!K195+OON!L195+OON!M195+OON!P195+OON!Q195)*80%,0)</f>
        <v>0</v>
      </c>
      <c r="X194" s="43">
        <f>ROUND((OON!N195+OON!R195),0)</f>
        <v>0</v>
      </c>
      <c r="Y194" s="43"/>
      <c r="Z194" s="43">
        <f t="shared" si="742"/>
        <v>0</v>
      </c>
      <c r="AA194" s="43">
        <f t="shared" si="800"/>
        <v>0</v>
      </c>
      <c r="AB194" s="43">
        <f t="shared" si="801"/>
        <v>0</v>
      </c>
      <c r="AC194" s="43">
        <f t="shared" si="802"/>
        <v>0</v>
      </c>
      <c r="AD194" s="43"/>
      <c r="AE194" s="43"/>
      <c r="AF194" s="43"/>
      <c r="AG194" s="43">
        <f t="shared" si="803"/>
        <v>0</v>
      </c>
      <c r="AH194" s="32">
        <f>OON!W195*80%</f>
        <v>0</v>
      </c>
      <c r="AI194" s="32">
        <f>OON!X195*80%</f>
        <v>0</v>
      </c>
      <c r="AJ194" s="18"/>
      <c r="AK194" s="18"/>
      <c r="AL194" s="18"/>
      <c r="AM194" s="18"/>
      <c r="AN194" s="32">
        <f t="shared" si="804"/>
        <v>0</v>
      </c>
      <c r="AO194" s="32">
        <f t="shared" si="805"/>
        <v>0</v>
      </c>
      <c r="AP194" s="32">
        <f t="shared" si="806"/>
        <v>0</v>
      </c>
      <c r="AQ194" s="43">
        <f t="shared" si="807"/>
        <v>0</v>
      </c>
      <c r="AR194" s="43">
        <f t="shared" si="808"/>
        <v>0</v>
      </c>
      <c r="AS194" s="43">
        <f t="shared" si="809"/>
        <v>0</v>
      </c>
      <c r="AT194" s="43">
        <f t="shared" si="810"/>
        <v>0</v>
      </c>
      <c r="AU194" s="43">
        <f t="shared" si="811"/>
        <v>0</v>
      </c>
      <c r="AV194" s="43">
        <f t="shared" si="812"/>
        <v>0</v>
      </c>
      <c r="AW194" s="32">
        <f t="shared" si="813"/>
        <v>0</v>
      </c>
      <c r="AX194" s="32">
        <f t="shared" si="814"/>
        <v>0</v>
      </c>
      <c r="AY194" s="32">
        <f t="shared" si="815"/>
        <v>0</v>
      </c>
    </row>
    <row r="195" spans="1:51" outlineLevel="1" x14ac:dyDescent="0.25">
      <c r="A195" s="23"/>
      <c r="B195" s="24"/>
      <c r="C195" s="24" t="s">
        <v>200</v>
      </c>
      <c r="D195" s="23"/>
      <c r="E195" s="23"/>
      <c r="F195" s="24"/>
      <c r="G195" s="26">
        <f t="shared" ref="G195:AY195" si="816">SUBTOTAL(9,G192:G194)</f>
        <v>6255063</v>
      </c>
      <c r="H195" s="26">
        <f t="shared" si="816"/>
        <v>4571107</v>
      </c>
      <c r="I195" s="26">
        <f t="shared" si="816"/>
        <v>0</v>
      </c>
      <c r="J195" s="26">
        <f t="shared" si="816"/>
        <v>1545034</v>
      </c>
      <c r="K195" s="26">
        <f t="shared" si="816"/>
        <v>91422</v>
      </c>
      <c r="L195" s="26">
        <f t="shared" si="816"/>
        <v>47500</v>
      </c>
      <c r="M195" s="24">
        <f t="shared" si="816"/>
        <v>9.1789000000000005</v>
      </c>
      <c r="N195" s="24">
        <f t="shared" si="816"/>
        <v>6.0908999999999995</v>
      </c>
      <c r="O195" s="24">
        <f t="shared" si="816"/>
        <v>3.0880000000000001</v>
      </c>
      <c r="P195" s="26">
        <f t="shared" si="816"/>
        <v>0</v>
      </c>
      <c r="Q195" s="26">
        <f t="shared" si="816"/>
        <v>0</v>
      </c>
      <c r="R195" s="26">
        <f t="shared" si="816"/>
        <v>0</v>
      </c>
      <c r="S195" s="26">
        <f t="shared" si="816"/>
        <v>0</v>
      </c>
      <c r="T195" s="26">
        <f t="shared" si="816"/>
        <v>0</v>
      </c>
      <c r="U195" s="26">
        <f t="shared" si="816"/>
        <v>0</v>
      </c>
      <c r="V195" s="26">
        <f t="shared" si="816"/>
        <v>0</v>
      </c>
      <c r="W195" s="26">
        <f t="shared" si="816"/>
        <v>0</v>
      </c>
      <c r="X195" s="26">
        <f t="shared" si="816"/>
        <v>0</v>
      </c>
      <c r="Y195" s="26">
        <f t="shared" si="816"/>
        <v>0</v>
      </c>
      <c r="Z195" s="26">
        <f t="shared" si="816"/>
        <v>0</v>
      </c>
      <c r="AA195" s="26">
        <f t="shared" si="816"/>
        <v>0</v>
      </c>
      <c r="AB195" s="26">
        <f t="shared" si="816"/>
        <v>0</v>
      </c>
      <c r="AC195" s="26">
        <f t="shared" si="816"/>
        <v>0</v>
      </c>
      <c r="AD195" s="26">
        <f t="shared" si="816"/>
        <v>0</v>
      </c>
      <c r="AE195" s="26">
        <f t="shared" si="816"/>
        <v>0</v>
      </c>
      <c r="AF195" s="26">
        <f t="shared" si="816"/>
        <v>0</v>
      </c>
      <c r="AG195" s="26">
        <f t="shared" si="816"/>
        <v>0</v>
      </c>
      <c r="AH195" s="24">
        <f t="shared" si="816"/>
        <v>0</v>
      </c>
      <c r="AI195" s="24">
        <f t="shared" si="816"/>
        <v>0</v>
      </c>
      <c r="AJ195" s="24">
        <f t="shared" si="816"/>
        <v>0</v>
      </c>
      <c r="AK195" s="24">
        <f t="shared" si="816"/>
        <v>0</v>
      </c>
      <c r="AL195" s="24">
        <f t="shared" si="816"/>
        <v>0</v>
      </c>
      <c r="AM195" s="24">
        <f t="shared" si="816"/>
        <v>0</v>
      </c>
      <c r="AN195" s="24">
        <f t="shared" si="816"/>
        <v>0</v>
      </c>
      <c r="AO195" s="24">
        <f t="shared" si="816"/>
        <v>0</v>
      </c>
      <c r="AP195" s="24">
        <f t="shared" si="816"/>
        <v>0</v>
      </c>
      <c r="AQ195" s="26">
        <f t="shared" si="816"/>
        <v>6255063</v>
      </c>
      <c r="AR195" s="26">
        <f t="shared" si="816"/>
        <v>4571107</v>
      </c>
      <c r="AS195" s="26">
        <f t="shared" si="816"/>
        <v>0</v>
      </c>
      <c r="AT195" s="26">
        <f t="shared" si="816"/>
        <v>1545034</v>
      </c>
      <c r="AU195" s="26">
        <f t="shared" si="816"/>
        <v>91422</v>
      </c>
      <c r="AV195" s="26">
        <f t="shared" si="816"/>
        <v>47500</v>
      </c>
      <c r="AW195" s="51">
        <f t="shared" si="816"/>
        <v>9.1789000000000005</v>
      </c>
      <c r="AX195" s="51">
        <f t="shared" si="816"/>
        <v>6.0908999999999995</v>
      </c>
      <c r="AY195" s="51">
        <f t="shared" si="816"/>
        <v>3.0880000000000001</v>
      </c>
    </row>
    <row r="196" spans="1:51" outlineLevel="2" x14ac:dyDescent="0.25">
      <c r="A196" s="2">
        <v>1460</v>
      </c>
      <c r="B196" s="18">
        <v>600171523</v>
      </c>
      <c r="C196" s="18" t="s">
        <v>143</v>
      </c>
      <c r="D196" s="2">
        <v>3112</v>
      </c>
      <c r="E196" s="2" t="s">
        <v>66</v>
      </c>
      <c r="F196" s="18" t="s">
        <v>61</v>
      </c>
      <c r="G196" s="43">
        <v>1537384</v>
      </c>
      <c r="H196" s="43">
        <v>1128118</v>
      </c>
      <c r="I196" s="43"/>
      <c r="J196" s="43">
        <v>381304</v>
      </c>
      <c r="K196" s="43">
        <v>22562</v>
      </c>
      <c r="L196" s="43">
        <v>5400</v>
      </c>
      <c r="M196" s="18">
        <v>2.1</v>
      </c>
      <c r="N196" s="18">
        <v>2</v>
      </c>
      <c r="O196" s="18">
        <v>0.1</v>
      </c>
      <c r="P196" s="43">
        <f t="shared" ref="P196:P199" si="817">W196*-1</f>
        <v>0</v>
      </c>
      <c r="Q196" s="43"/>
      <c r="R196" s="43"/>
      <c r="S196" s="43"/>
      <c r="T196" s="43"/>
      <c r="U196" s="43">
        <f t="shared" ref="U196:U199" si="818">P196+Q196+R196+S196+T196</f>
        <v>0</v>
      </c>
      <c r="V196" s="43">
        <f>ROUND(OON!J197*80%,0)</f>
        <v>0</v>
      </c>
      <c r="W196" s="43">
        <f>ROUND((OON!K197+OON!L197+OON!M197+OON!P197+OON!Q197)*80%,0)</f>
        <v>0</v>
      </c>
      <c r="X196" s="43">
        <f>ROUND((OON!N197+OON!R197),0)</f>
        <v>0</v>
      </c>
      <c r="Y196" s="43"/>
      <c r="Z196" s="43">
        <f t="shared" si="742"/>
        <v>0</v>
      </c>
      <c r="AA196" s="43">
        <f t="shared" ref="AA196:AA199" si="819">U196+Z196</f>
        <v>0</v>
      </c>
      <c r="AB196" s="43">
        <f t="shared" ref="AB196:AB199" si="820">ROUND((U196+V196+W196)*33.8%,0)</f>
        <v>0</v>
      </c>
      <c r="AC196" s="43">
        <f t="shared" ref="AC196:AC199" si="821">ROUND(U196*2%,0)</f>
        <v>0</v>
      </c>
      <c r="AD196" s="43"/>
      <c r="AE196" s="43"/>
      <c r="AF196" s="43"/>
      <c r="AG196" s="43">
        <f t="shared" ref="AG196:AG199" si="822">AD196+AE196+AF196</f>
        <v>0</v>
      </c>
      <c r="AH196" s="32">
        <f>OON!W197*80%</f>
        <v>0</v>
      </c>
      <c r="AI196" s="32">
        <f>OON!X197*80%</f>
        <v>0</v>
      </c>
      <c r="AJ196" s="18"/>
      <c r="AK196" s="18"/>
      <c r="AL196" s="18"/>
      <c r="AM196" s="18"/>
      <c r="AN196" s="32">
        <f t="shared" ref="AN196:AN199" si="823">AH196+AJ196+AK196+AL196</f>
        <v>0</v>
      </c>
      <c r="AO196" s="32">
        <f t="shared" ref="AO196:AO199" si="824">AI196+AM196</f>
        <v>0</v>
      </c>
      <c r="AP196" s="32">
        <f t="shared" ref="AP196:AP199" si="825">AN196+AO196</f>
        <v>0</v>
      </c>
      <c r="AQ196" s="43">
        <f t="shared" ref="AQ196:AQ199" si="826">AR196+AS196+AT196+AU196+AV196</f>
        <v>1537384</v>
      </c>
      <c r="AR196" s="43">
        <f t="shared" ref="AR196:AR199" si="827">H196+U196</f>
        <v>1128118</v>
      </c>
      <c r="AS196" s="43">
        <f t="shared" ref="AS196:AS199" si="828">I196+Z196</f>
        <v>0</v>
      </c>
      <c r="AT196" s="43">
        <f t="shared" ref="AT196:AT199" si="829">J196+AB196</f>
        <v>381304</v>
      </c>
      <c r="AU196" s="43">
        <f t="shared" ref="AU196:AU199" si="830">K196+AC196</f>
        <v>22562</v>
      </c>
      <c r="AV196" s="43">
        <f t="shared" ref="AV196:AV199" si="831">L196+AG196</f>
        <v>5400</v>
      </c>
      <c r="AW196" s="32">
        <f t="shared" ref="AW196:AW199" si="832">AX196+AY196</f>
        <v>2.1</v>
      </c>
      <c r="AX196" s="32">
        <f t="shared" ref="AX196:AX199" si="833">N196+AN196</f>
        <v>2</v>
      </c>
      <c r="AY196" s="32">
        <f t="shared" ref="AY196:AY199" si="834">O196+AO196</f>
        <v>0.1</v>
      </c>
    </row>
    <row r="197" spans="1:51" outlineLevel="2" x14ac:dyDescent="0.25">
      <c r="A197" s="2">
        <v>1460</v>
      </c>
      <c r="B197" s="18">
        <v>600171523</v>
      </c>
      <c r="C197" s="18" t="s">
        <v>143</v>
      </c>
      <c r="D197" s="2">
        <v>3114</v>
      </c>
      <c r="E197" s="2" t="s">
        <v>70</v>
      </c>
      <c r="F197" s="18" t="s">
        <v>61</v>
      </c>
      <c r="G197" s="43">
        <v>6675006</v>
      </c>
      <c r="H197" s="43">
        <v>4872906</v>
      </c>
      <c r="I197" s="43"/>
      <c r="J197" s="43">
        <v>1647042</v>
      </c>
      <c r="K197" s="43">
        <v>97458</v>
      </c>
      <c r="L197" s="43">
        <v>57600</v>
      </c>
      <c r="M197" s="18">
        <v>9.2537000000000003</v>
      </c>
      <c r="N197" s="18">
        <v>6</v>
      </c>
      <c r="O197" s="18">
        <v>3.2536999999999998</v>
      </c>
      <c r="P197" s="43">
        <f t="shared" si="817"/>
        <v>0</v>
      </c>
      <c r="Q197" s="43"/>
      <c r="R197" s="43"/>
      <c r="S197" s="43"/>
      <c r="T197" s="43"/>
      <c r="U197" s="43">
        <f t="shared" si="818"/>
        <v>0</v>
      </c>
      <c r="V197" s="43">
        <f>ROUND(OON!J198*80%,0)</f>
        <v>0</v>
      </c>
      <c r="W197" s="43">
        <f>ROUND((OON!K198+OON!L198+OON!M198+OON!P198+OON!Q198)*80%,0)</f>
        <v>0</v>
      </c>
      <c r="X197" s="43">
        <f>ROUND((OON!N198+OON!R198),0)</f>
        <v>0</v>
      </c>
      <c r="Y197" s="43"/>
      <c r="Z197" s="43">
        <f t="shared" si="742"/>
        <v>0</v>
      </c>
      <c r="AA197" s="43">
        <f t="shared" si="819"/>
        <v>0</v>
      </c>
      <c r="AB197" s="43">
        <f t="shared" si="820"/>
        <v>0</v>
      </c>
      <c r="AC197" s="43">
        <f t="shared" si="821"/>
        <v>0</v>
      </c>
      <c r="AD197" s="43"/>
      <c r="AE197" s="43"/>
      <c r="AF197" s="43"/>
      <c r="AG197" s="43">
        <f t="shared" si="822"/>
        <v>0</v>
      </c>
      <c r="AH197" s="32">
        <f>OON!W198*80%</f>
        <v>0</v>
      </c>
      <c r="AI197" s="32">
        <f>OON!X198*80%</f>
        <v>0</v>
      </c>
      <c r="AJ197" s="18"/>
      <c r="AK197" s="18"/>
      <c r="AL197" s="18"/>
      <c r="AM197" s="18"/>
      <c r="AN197" s="32">
        <f t="shared" si="823"/>
        <v>0</v>
      </c>
      <c r="AO197" s="32">
        <f t="shared" si="824"/>
        <v>0</v>
      </c>
      <c r="AP197" s="32">
        <f t="shared" si="825"/>
        <v>0</v>
      </c>
      <c r="AQ197" s="43">
        <f t="shared" si="826"/>
        <v>6675006</v>
      </c>
      <c r="AR197" s="43">
        <f t="shared" si="827"/>
        <v>4872906</v>
      </c>
      <c r="AS197" s="43">
        <f t="shared" si="828"/>
        <v>0</v>
      </c>
      <c r="AT197" s="43">
        <f t="shared" si="829"/>
        <v>1647042</v>
      </c>
      <c r="AU197" s="43">
        <f t="shared" si="830"/>
        <v>97458</v>
      </c>
      <c r="AV197" s="43">
        <f t="shared" si="831"/>
        <v>57600</v>
      </c>
      <c r="AW197" s="32">
        <f t="shared" si="832"/>
        <v>9.2537000000000003</v>
      </c>
      <c r="AX197" s="32">
        <f t="shared" si="833"/>
        <v>6</v>
      </c>
      <c r="AY197" s="32">
        <f t="shared" si="834"/>
        <v>3.2536999999999998</v>
      </c>
    </row>
    <row r="198" spans="1:51" outlineLevel="2" x14ac:dyDescent="0.25">
      <c r="A198" s="2">
        <v>1460</v>
      </c>
      <c r="B198" s="18">
        <v>600171523</v>
      </c>
      <c r="C198" s="18" t="s">
        <v>143</v>
      </c>
      <c r="D198" s="2">
        <v>3114</v>
      </c>
      <c r="E198" s="2" t="s">
        <v>62</v>
      </c>
      <c r="F198" s="18" t="s">
        <v>218</v>
      </c>
      <c r="G198" s="43"/>
      <c r="H198" s="43"/>
      <c r="I198" s="43"/>
      <c r="J198" s="43"/>
      <c r="K198" s="43"/>
      <c r="L198" s="43"/>
      <c r="M198" s="18"/>
      <c r="N198" s="18"/>
      <c r="O198" s="18"/>
      <c r="P198" s="43">
        <f t="shared" si="817"/>
        <v>0</v>
      </c>
      <c r="Q198" s="43"/>
      <c r="R198" s="43"/>
      <c r="S198" s="43"/>
      <c r="T198" s="43"/>
      <c r="U198" s="43">
        <f t="shared" si="818"/>
        <v>0</v>
      </c>
      <c r="V198" s="43">
        <f>ROUND(OON!J199*80%,0)</f>
        <v>0</v>
      </c>
      <c r="W198" s="43">
        <f>ROUND((OON!K199+OON!L199+OON!M199+OON!P199+OON!Q199)*80%,0)</f>
        <v>0</v>
      </c>
      <c r="X198" s="43">
        <f>ROUND((OON!N199+OON!R199),0)</f>
        <v>0</v>
      </c>
      <c r="Y198" s="43"/>
      <c r="Z198" s="43">
        <f t="shared" si="742"/>
        <v>0</v>
      </c>
      <c r="AA198" s="43">
        <f t="shared" si="819"/>
        <v>0</v>
      </c>
      <c r="AB198" s="43">
        <f t="shared" si="820"/>
        <v>0</v>
      </c>
      <c r="AC198" s="43">
        <f t="shared" si="821"/>
        <v>0</v>
      </c>
      <c r="AD198" s="43"/>
      <c r="AE198" s="43"/>
      <c r="AF198" s="43"/>
      <c r="AG198" s="43">
        <f t="shared" si="822"/>
        <v>0</v>
      </c>
      <c r="AH198" s="32">
        <f>OON!W199*80%</f>
        <v>0</v>
      </c>
      <c r="AI198" s="32">
        <f>OON!X199*80%</f>
        <v>0</v>
      </c>
      <c r="AJ198" s="18"/>
      <c r="AK198" s="18"/>
      <c r="AL198" s="18"/>
      <c r="AM198" s="18"/>
      <c r="AN198" s="32">
        <f t="shared" si="823"/>
        <v>0</v>
      </c>
      <c r="AO198" s="32">
        <f t="shared" si="824"/>
        <v>0</v>
      </c>
      <c r="AP198" s="32">
        <f t="shared" si="825"/>
        <v>0</v>
      </c>
      <c r="AQ198" s="43">
        <f t="shared" si="826"/>
        <v>0</v>
      </c>
      <c r="AR198" s="43">
        <f t="shared" si="827"/>
        <v>0</v>
      </c>
      <c r="AS198" s="43">
        <f t="shared" si="828"/>
        <v>0</v>
      </c>
      <c r="AT198" s="43">
        <f t="shared" si="829"/>
        <v>0</v>
      </c>
      <c r="AU198" s="43">
        <f t="shared" si="830"/>
        <v>0</v>
      </c>
      <c r="AV198" s="43">
        <f t="shared" si="831"/>
        <v>0</v>
      </c>
      <c r="AW198" s="32">
        <f t="shared" si="832"/>
        <v>0</v>
      </c>
      <c r="AX198" s="32">
        <f t="shared" si="833"/>
        <v>0</v>
      </c>
      <c r="AY198" s="32">
        <f t="shared" si="834"/>
        <v>0</v>
      </c>
    </row>
    <row r="199" spans="1:51" outlineLevel="2" x14ac:dyDescent="0.25">
      <c r="A199" s="2">
        <v>1460</v>
      </c>
      <c r="B199" s="18">
        <v>600171523</v>
      </c>
      <c r="C199" s="18" t="s">
        <v>143</v>
      </c>
      <c r="D199" s="2">
        <v>3146</v>
      </c>
      <c r="E199" s="2" t="s">
        <v>74</v>
      </c>
      <c r="F199" s="18" t="s">
        <v>218</v>
      </c>
      <c r="G199" s="43">
        <v>2080228</v>
      </c>
      <c r="H199" s="43">
        <v>1529711</v>
      </c>
      <c r="I199" s="43"/>
      <c r="J199" s="43">
        <v>517043</v>
      </c>
      <c r="K199" s="43">
        <v>30594</v>
      </c>
      <c r="L199" s="43">
        <v>2880</v>
      </c>
      <c r="M199" s="18">
        <v>2.75</v>
      </c>
      <c r="N199" s="18">
        <v>2.2999999999999998</v>
      </c>
      <c r="O199" s="18">
        <v>0.45000000000000018</v>
      </c>
      <c r="P199" s="43">
        <f t="shared" si="817"/>
        <v>0</v>
      </c>
      <c r="Q199" s="43"/>
      <c r="R199" s="43"/>
      <c r="S199" s="43"/>
      <c r="T199" s="43"/>
      <c r="U199" s="43">
        <f t="shared" si="818"/>
        <v>0</v>
      </c>
      <c r="V199" s="43">
        <f>ROUND(OON!J200*80%,0)</f>
        <v>0</v>
      </c>
      <c r="W199" s="43">
        <f>ROUND((OON!K200+OON!L200+OON!M200+OON!P200+OON!Q200)*80%,0)</f>
        <v>0</v>
      </c>
      <c r="X199" s="43">
        <f>ROUND((OON!N200+OON!R200),0)</f>
        <v>0</v>
      </c>
      <c r="Y199" s="43"/>
      <c r="Z199" s="43">
        <f t="shared" si="742"/>
        <v>0</v>
      </c>
      <c r="AA199" s="43">
        <f t="shared" si="819"/>
        <v>0</v>
      </c>
      <c r="AB199" s="43">
        <f t="shared" si="820"/>
        <v>0</v>
      </c>
      <c r="AC199" s="43">
        <f t="shared" si="821"/>
        <v>0</v>
      </c>
      <c r="AD199" s="43"/>
      <c r="AE199" s="43"/>
      <c r="AF199" s="43"/>
      <c r="AG199" s="43">
        <f t="shared" si="822"/>
        <v>0</v>
      </c>
      <c r="AH199" s="32">
        <f>OON!W200*80%</f>
        <v>0</v>
      </c>
      <c r="AI199" s="32">
        <f>OON!X200*80%</f>
        <v>0</v>
      </c>
      <c r="AJ199" s="18"/>
      <c r="AK199" s="18"/>
      <c r="AL199" s="18"/>
      <c r="AM199" s="18"/>
      <c r="AN199" s="32">
        <f t="shared" si="823"/>
        <v>0</v>
      </c>
      <c r="AO199" s="32">
        <f t="shared" si="824"/>
        <v>0</v>
      </c>
      <c r="AP199" s="32">
        <f t="shared" si="825"/>
        <v>0</v>
      </c>
      <c r="AQ199" s="43">
        <f t="shared" si="826"/>
        <v>2080228</v>
      </c>
      <c r="AR199" s="43">
        <f t="shared" si="827"/>
        <v>1529711</v>
      </c>
      <c r="AS199" s="43">
        <f t="shared" si="828"/>
        <v>0</v>
      </c>
      <c r="AT199" s="43">
        <f t="shared" si="829"/>
        <v>517043</v>
      </c>
      <c r="AU199" s="43">
        <f t="shared" si="830"/>
        <v>30594</v>
      </c>
      <c r="AV199" s="43">
        <f t="shared" si="831"/>
        <v>2880</v>
      </c>
      <c r="AW199" s="32">
        <f t="shared" si="832"/>
        <v>2.75</v>
      </c>
      <c r="AX199" s="32">
        <f t="shared" si="833"/>
        <v>2.2999999999999998</v>
      </c>
      <c r="AY199" s="32">
        <f t="shared" si="834"/>
        <v>0.45000000000000018</v>
      </c>
    </row>
    <row r="200" spans="1:51" outlineLevel="1" x14ac:dyDescent="0.25">
      <c r="A200" s="23"/>
      <c r="B200" s="24"/>
      <c r="C200" s="24" t="s">
        <v>201</v>
      </c>
      <c r="D200" s="23"/>
      <c r="E200" s="23"/>
      <c r="F200" s="24"/>
      <c r="G200" s="26">
        <f t="shared" ref="G200:AY200" si="835">SUBTOTAL(9,G196:G199)</f>
        <v>10292618</v>
      </c>
      <c r="H200" s="26">
        <f t="shared" si="835"/>
        <v>7530735</v>
      </c>
      <c r="I200" s="26">
        <f t="shared" si="835"/>
        <v>0</v>
      </c>
      <c r="J200" s="26">
        <f t="shared" si="835"/>
        <v>2545389</v>
      </c>
      <c r="K200" s="26">
        <f t="shared" si="835"/>
        <v>150614</v>
      </c>
      <c r="L200" s="26">
        <f t="shared" si="835"/>
        <v>65880</v>
      </c>
      <c r="M200" s="24">
        <f t="shared" si="835"/>
        <v>14.1037</v>
      </c>
      <c r="N200" s="24">
        <f t="shared" si="835"/>
        <v>10.3</v>
      </c>
      <c r="O200" s="24">
        <f t="shared" si="835"/>
        <v>3.8037000000000001</v>
      </c>
      <c r="P200" s="26">
        <f t="shared" si="835"/>
        <v>0</v>
      </c>
      <c r="Q200" s="26">
        <f t="shared" si="835"/>
        <v>0</v>
      </c>
      <c r="R200" s="26">
        <f t="shared" si="835"/>
        <v>0</v>
      </c>
      <c r="S200" s="26">
        <f t="shared" si="835"/>
        <v>0</v>
      </c>
      <c r="T200" s="26">
        <f t="shared" si="835"/>
        <v>0</v>
      </c>
      <c r="U200" s="26">
        <f t="shared" si="835"/>
        <v>0</v>
      </c>
      <c r="V200" s="26">
        <f t="shared" si="835"/>
        <v>0</v>
      </c>
      <c r="W200" s="26">
        <f t="shared" si="835"/>
        <v>0</v>
      </c>
      <c r="X200" s="26">
        <f t="shared" si="835"/>
        <v>0</v>
      </c>
      <c r="Y200" s="26">
        <f t="shared" si="835"/>
        <v>0</v>
      </c>
      <c r="Z200" s="26">
        <f t="shared" si="835"/>
        <v>0</v>
      </c>
      <c r="AA200" s="26">
        <f t="shared" si="835"/>
        <v>0</v>
      </c>
      <c r="AB200" s="26">
        <f t="shared" si="835"/>
        <v>0</v>
      </c>
      <c r="AC200" s="26">
        <f t="shared" si="835"/>
        <v>0</v>
      </c>
      <c r="AD200" s="26">
        <f t="shared" si="835"/>
        <v>0</v>
      </c>
      <c r="AE200" s="26">
        <f t="shared" si="835"/>
        <v>0</v>
      </c>
      <c r="AF200" s="26">
        <f t="shared" si="835"/>
        <v>0</v>
      </c>
      <c r="AG200" s="26">
        <f t="shared" si="835"/>
        <v>0</v>
      </c>
      <c r="AH200" s="24">
        <f t="shared" si="835"/>
        <v>0</v>
      </c>
      <c r="AI200" s="24">
        <f t="shared" si="835"/>
        <v>0</v>
      </c>
      <c r="AJ200" s="24">
        <f t="shared" si="835"/>
        <v>0</v>
      </c>
      <c r="AK200" s="24">
        <f t="shared" si="835"/>
        <v>0</v>
      </c>
      <c r="AL200" s="24">
        <f t="shared" si="835"/>
        <v>0</v>
      </c>
      <c r="AM200" s="24">
        <f t="shared" si="835"/>
        <v>0</v>
      </c>
      <c r="AN200" s="24">
        <f t="shared" si="835"/>
        <v>0</v>
      </c>
      <c r="AO200" s="24">
        <f t="shared" si="835"/>
        <v>0</v>
      </c>
      <c r="AP200" s="24">
        <f t="shared" si="835"/>
        <v>0</v>
      </c>
      <c r="AQ200" s="26">
        <f t="shared" si="835"/>
        <v>10292618</v>
      </c>
      <c r="AR200" s="26">
        <f t="shared" si="835"/>
        <v>7530735</v>
      </c>
      <c r="AS200" s="26">
        <f t="shared" si="835"/>
        <v>0</v>
      </c>
      <c r="AT200" s="26">
        <f t="shared" si="835"/>
        <v>2545389</v>
      </c>
      <c r="AU200" s="26">
        <f t="shared" si="835"/>
        <v>150614</v>
      </c>
      <c r="AV200" s="26">
        <f t="shared" si="835"/>
        <v>65880</v>
      </c>
      <c r="AW200" s="51">
        <f t="shared" si="835"/>
        <v>14.1037</v>
      </c>
      <c r="AX200" s="51">
        <f t="shared" si="835"/>
        <v>10.3</v>
      </c>
      <c r="AY200" s="51">
        <f t="shared" si="835"/>
        <v>3.8037000000000001</v>
      </c>
    </row>
    <row r="201" spans="1:51" outlineLevel="2" x14ac:dyDescent="0.25">
      <c r="A201" s="2">
        <v>1462</v>
      </c>
      <c r="B201" s="18">
        <v>600023320</v>
      </c>
      <c r="C201" s="18" t="s">
        <v>144</v>
      </c>
      <c r="D201" s="2">
        <v>3112</v>
      </c>
      <c r="E201" s="2" t="s">
        <v>66</v>
      </c>
      <c r="F201" s="18" t="s">
        <v>61</v>
      </c>
      <c r="G201" s="43">
        <v>766544</v>
      </c>
      <c r="H201" s="43">
        <v>561815</v>
      </c>
      <c r="I201" s="43"/>
      <c r="J201" s="43">
        <v>189893</v>
      </c>
      <c r="K201" s="43">
        <v>11236</v>
      </c>
      <c r="L201" s="43">
        <v>3600</v>
      </c>
      <c r="M201" s="18">
        <v>1.04</v>
      </c>
      <c r="N201" s="18">
        <v>1</v>
      </c>
      <c r="O201" s="18">
        <v>0.04</v>
      </c>
      <c r="P201" s="43">
        <f t="shared" ref="P201:P206" si="836">W201*-1</f>
        <v>0</v>
      </c>
      <c r="Q201" s="43"/>
      <c r="R201" s="43"/>
      <c r="S201" s="43"/>
      <c r="T201" s="43"/>
      <c r="U201" s="43">
        <f t="shared" ref="U201:U206" si="837">P201+Q201+R201+S201+T201</f>
        <v>0</v>
      </c>
      <c r="V201" s="43">
        <f>ROUND(OON!J202*80%,0)</f>
        <v>0</v>
      </c>
      <c r="W201" s="43">
        <f>ROUND((OON!K202+OON!L202+OON!M202+OON!P202+OON!Q202)*80%,0)</f>
        <v>0</v>
      </c>
      <c r="X201" s="43">
        <f>ROUND((OON!N202+OON!R202),0)</f>
        <v>0</v>
      </c>
      <c r="Y201" s="43"/>
      <c r="Z201" s="43">
        <f t="shared" si="742"/>
        <v>0</v>
      </c>
      <c r="AA201" s="43">
        <f t="shared" ref="AA201:AA206" si="838">U201+Z201</f>
        <v>0</v>
      </c>
      <c r="AB201" s="43">
        <f t="shared" ref="AB201:AB206" si="839">ROUND((U201+V201+W201)*33.8%,0)</f>
        <v>0</v>
      </c>
      <c r="AC201" s="43">
        <f t="shared" ref="AC201:AC206" si="840">ROUND(U201*2%,0)</f>
        <v>0</v>
      </c>
      <c r="AD201" s="43"/>
      <c r="AE201" s="43"/>
      <c r="AF201" s="43"/>
      <c r="AG201" s="43">
        <f t="shared" ref="AG201:AG206" si="841">AD201+AE201+AF201</f>
        <v>0</v>
      </c>
      <c r="AH201" s="32">
        <f>OON!W202*80%</f>
        <v>0</v>
      </c>
      <c r="AI201" s="32">
        <f>OON!X202*80%</f>
        <v>0</v>
      </c>
      <c r="AJ201" s="18"/>
      <c r="AK201" s="18"/>
      <c r="AL201" s="18"/>
      <c r="AM201" s="18"/>
      <c r="AN201" s="32">
        <f t="shared" ref="AN201:AN206" si="842">AH201+AJ201+AK201+AL201</f>
        <v>0</v>
      </c>
      <c r="AO201" s="32">
        <f t="shared" ref="AO201:AO206" si="843">AI201+AM201</f>
        <v>0</v>
      </c>
      <c r="AP201" s="32">
        <f t="shared" ref="AP201:AP206" si="844">AN201+AO201</f>
        <v>0</v>
      </c>
      <c r="AQ201" s="43">
        <f t="shared" ref="AQ201:AQ206" si="845">AR201+AS201+AT201+AU201+AV201</f>
        <v>766544</v>
      </c>
      <c r="AR201" s="43">
        <f t="shared" ref="AR201:AR206" si="846">H201+U201</f>
        <v>561815</v>
      </c>
      <c r="AS201" s="43">
        <f t="shared" ref="AS201:AS206" si="847">I201+Z201</f>
        <v>0</v>
      </c>
      <c r="AT201" s="43">
        <f t="shared" ref="AT201:AT206" si="848">J201+AB201</f>
        <v>189893</v>
      </c>
      <c r="AU201" s="43">
        <f t="shared" ref="AU201:AU206" si="849">K201+AC201</f>
        <v>11236</v>
      </c>
      <c r="AV201" s="43">
        <f t="shared" ref="AV201:AV206" si="850">L201+AG201</f>
        <v>3600</v>
      </c>
      <c r="AW201" s="32">
        <f t="shared" ref="AW201:AW206" si="851">AX201+AY201</f>
        <v>1.04</v>
      </c>
      <c r="AX201" s="32">
        <f t="shared" ref="AX201:AX206" si="852">N201+AN201</f>
        <v>1</v>
      </c>
      <c r="AY201" s="32">
        <f t="shared" ref="AY201:AY206" si="853">O201+AO201</f>
        <v>0.04</v>
      </c>
    </row>
    <row r="202" spans="1:51" outlineLevel="2" x14ac:dyDescent="0.25">
      <c r="A202" s="2">
        <v>1462</v>
      </c>
      <c r="B202" s="18">
        <v>600023320</v>
      </c>
      <c r="C202" s="18" t="s">
        <v>144</v>
      </c>
      <c r="D202" s="2">
        <v>3114</v>
      </c>
      <c r="E202" s="2" t="s">
        <v>70</v>
      </c>
      <c r="F202" s="18" t="s">
        <v>61</v>
      </c>
      <c r="G202" s="43">
        <v>13786482</v>
      </c>
      <c r="H202" s="43">
        <v>9987003</v>
      </c>
      <c r="I202" s="43"/>
      <c r="J202" s="43">
        <v>3375608</v>
      </c>
      <c r="K202" s="43">
        <v>199741</v>
      </c>
      <c r="L202" s="43">
        <v>224130</v>
      </c>
      <c r="M202" s="18">
        <v>18.6251</v>
      </c>
      <c r="N202" s="18">
        <v>12.8635</v>
      </c>
      <c r="O202" s="18">
        <v>5.7615999999999996</v>
      </c>
      <c r="P202" s="43">
        <f t="shared" si="836"/>
        <v>0</v>
      </c>
      <c r="Q202" s="43"/>
      <c r="R202" s="43"/>
      <c r="S202" s="43"/>
      <c r="T202" s="43"/>
      <c r="U202" s="43">
        <f t="shared" si="837"/>
        <v>0</v>
      </c>
      <c r="V202" s="43">
        <f>ROUND(OON!J203*80%,0)</f>
        <v>0</v>
      </c>
      <c r="W202" s="43">
        <f>ROUND((OON!K203+OON!L203+OON!M203+OON!P203+OON!Q203)*80%,0)</f>
        <v>0</v>
      </c>
      <c r="X202" s="43">
        <f>ROUND((OON!N203+OON!R203),0)</f>
        <v>0</v>
      </c>
      <c r="Y202" s="43"/>
      <c r="Z202" s="43">
        <f t="shared" si="742"/>
        <v>0</v>
      </c>
      <c r="AA202" s="43">
        <f t="shared" si="838"/>
        <v>0</v>
      </c>
      <c r="AB202" s="43">
        <f t="shared" si="839"/>
        <v>0</v>
      </c>
      <c r="AC202" s="43">
        <f t="shared" si="840"/>
        <v>0</v>
      </c>
      <c r="AD202" s="43"/>
      <c r="AE202" s="43"/>
      <c r="AF202" s="43"/>
      <c r="AG202" s="43">
        <f t="shared" si="841"/>
        <v>0</v>
      </c>
      <c r="AH202" s="32">
        <f>OON!W203*80%</f>
        <v>0</v>
      </c>
      <c r="AI202" s="32">
        <f>OON!X203*80%</f>
        <v>0</v>
      </c>
      <c r="AJ202" s="18"/>
      <c r="AK202" s="18"/>
      <c r="AL202" s="18"/>
      <c r="AM202" s="18"/>
      <c r="AN202" s="32">
        <f t="shared" si="842"/>
        <v>0</v>
      </c>
      <c r="AO202" s="32">
        <f t="shared" si="843"/>
        <v>0</v>
      </c>
      <c r="AP202" s="32">
        <f t="shared" si="844"/>
        <v>0</v>
      </c>
      <c r="AQ202" s="43">
        <f t="shared" si="845"/>
        <v>13786482</v>
      </c>
      <c r="AR202" s="43">
        <f t="shared" si="846"/>
        <v>9987003</v>
      </c>
      <c r="AS202" s="43">
        <f t="shared" si="847"/>
        <v>0</v>
      </c>
      <c r="AT202" s="43">
        <f t="shared" si="848"/>
        <v>3375608</v>
      </c>
      <c r="AU202" s="43">
        <f t="shared" si="849"/>
        <v>199741</v>
      </c>
      <c r="AV202" s="43">
        <f t="shared" si="850"/>
        <v>224130</v>
      </c>
      <c r="AW202" s="32">
        <f t="shared" si="851"/>
        <v>18.6251</v>
      </c>
      <c r="AX202" s="32">
        <f t="shared" si="852"/>
        <v>12.8635</v>
      </c>
      <c r="AY202" s="32">
        <f t="shared" si="853"/>
        <v>5.7615999999999996</v>
      </c>
    </row>
    <row r="203" spans="1:51" outlineLevel="2" x14ac:dyDescent="0.25">
      <c r="A203" s="2">
        <v>1462</v>
      </c>
      <c r="B203" s="18">
        <v>600023320</v>
      </c>
      <c r="C203" s="18" t="s">
        <v>144</v>
      </c>
      <c r="D203" s="2">
        <v>3114</v>
      </c>
      <c r="E203" s="2" t="s">
        <v>71</v>
      </c>
      <c r="F203" s="18" t="s">
        <v>61</v>
      </c>
      <c r="G203" s="43">
        <v>1121653</v>
      </c>
      <c r="H203" s="43">
        <v>825960</v>
      </c>
      <c r="I203" s="43"/>
      <c r="J203" s="43">
        <v>279174</v>
      </c>
      <c r="K203" s="43">
        <v>16519</v>
      </c>
      <c r="L203" s="43">
        <v>0</v>
      </c>
      <c r="M203" s="18">
        <v>2</v>
      </c>
      <c r="N203" s="18">
        <v>2</v>
      </c>
      <c r="O203" s="18"/>
      <c r="P203" s="43">
        <f t="shared" si="836"/>
        <v>-48000</v>
      </c>
      <c r="Q203" s="43"/>
      <c r="R203" s="43"/>
      <c r="S203" s="43"/>
      <c r="T203" s="43"/>
      <c r="U203" s="43">
        <f t="shared" si="837"/>
        <v>-48000</v>
      </c>
      <c r="V203" s="43">
        <f>ROUND(OON!J204*80%,0)</f>
        <v>0</v>
      </c>
      <c r="W203" s="43">
        <f>ROUND((OON!K204+OON!L204+OON!M204+OON!P204+OON!Q204)*80%,0)</f>
        <v>48000</v>
      </c>
      <c r="X203" s="43">
        <f>ROUND((OON!N204+OON!R204),0)</f>
        <v>0</v>
      </c>
      <c r="Y203" s="43"/>
      <c r="Z203" s="43">
        <f t="shared" si="742"/>
        <v>48000</v>
      </c>
      <c r="AA203" s="43">
        <f t="shared" si="838"/>
        <v>0</v>
      </c>
      <c r="AB203" s="43">
        <f t="shared" si="839"/>
        <v>0</v>
      </c>
      <c r="AC203" s="43">
        <f t="shared" si="840"/>
        <v>-960</v>
      </c>
      <c r="AD203" s="43"/>
      <c r="AE203" s="43"/>
      <c r="AF203" s="43"/>
      <c r="AG203" s="43">
        <f t="shared" si="841"/>
        <v>0</v>
      </c>
      <c r="AH203" s="32">
        <f>OON!W204*80%</f>
        <v>0</v>
      </c>
      <c r="AI203" s="32">
        <f>OON!X204*80%</f>
        <v>-0.24</v>
      </c>
      <c r="AJ203" s="18"/>
      <c r="AK203" s="18"/>
      <c r="AL203" s="18"/>
      <c r="AM203" s="18"/>
      <c r="AN203" s="32">
        <f t="shared" si="842"/>
        <v>0</v>
      </c>
      <c r="AO203" s="32">
        <f t="shared" si="843"/>
        <v>-0.24</v>
      </c>
      <c r="AP203" s="32">
        <f t="shared" si="844"/>
        <v>-0.24</v>
      </c>
      <c r="AQ203" s="43">
        <f t="shared" si="845"/>
        <v>1120693</v>
      </c>
      <c r="AR203" s="43">
        <f t="shared" si="846"/>
        <v>777960</v>
      </c>
      <c r="AS203" s="43">
        <f t="shared" si="847"/>
        <v>48000</v>
      </c>
      <c r="AT203" s="43">
        <f t="shared" si="848"/>
        <v>279174</v>
      </c>
      <c r="AU203" s="43">
        <f t="shared" si="849"/>
        <v>15559</v>
      </c>
      <c r="AV203" s="43">
        <f t="shared" si="850"/>
        <v>0</v>
      </c>
      <c r="AW203" s="32">
        <f t="shared" si="851"/>
        <v>1.76</v>
      </c>
      <c r="AX203" s="32">
        <f t="shared" si="852"/>
        <v>2</v>
      </c>
      <c r="AY203" s="32">
        <f t="shared" si="853"/>
        <v>-0.24</v>
      </c>
    </row>
    <row r="204" spans="1:51" outlineLevel="2" x14ac:dyDescent="0.25">
      <c r="A204" s="2">
        <v>1462</v>
      </c>
      <c r="B204" s="18">
        <v>600023320</v>
      </c>
      <c r="C204" s="18" t="s">
        <v>144</v>
      </c>
      <c r="D204" s="2">
        <v>3114</v>
      </c>
      <c r="E204" s="2" t="s">
        <v>62</v>
      </c>
      <c r="F204" s="18" t="s">
        <v>218</v>
      </c>
      <c r="G204" s="43"/>
      <c r="H204" s="43"/>
      <c r="I204" s="43"/>
      <c r="J204" s="43"/>
      <c r="K204" s="43"/>
      <c r="L204" s="43"/>
      <c r="M204" s="18"/>
      <c r="N204" s="18"/>
      <c r="O204" s="18"/>
      <c r="P204" s="43">
        <f t="shared" si="836"/>
        <v>0</v>
      </c>
      <c r="Q204" s="43"/>
      <c r="R204" s="43"/>
      <c r="S204" s="43"/>
      <c r="T204" s="43"/>
      <c r="U204" s="43">
        <f t="shared" si="837"/>
        <v>0</v>
      </c>
      <c r="V204" s="43">
        <f>ROUND(OON!J205*80%,0)</f>
        <v>0</v>
      </c>
      <c r="W204" s="43">
        <f>ROUND((OON!K205+OON!L205+OON!M205+OON!P205+OON!Q205)*80%,0)</f>
        <v>0</v>
      </c>
      <c r="X204" s="43">
        <f>ROUND((OON!N205+OON!R205),0)</f>
        <v>0</v>
      </c>
      <c r="Y204" s="43"/>
      <c r="Z204" s="43">
        <f t="shared" si="742"/>
        <v>0</v>
      </c>
      <c r="AA204" s="43">
        <f t="shared" si="838"/>
        <v>0</v>
      </c>
      <c r="AB204" s="43">
        <f t="shared" si="839"/>
        <v>0</v>
      </c>
      <c r="AC204" s="43">
        <f t="shared" si="840"/>
        <v>0</v>
      </c>
      <c r="AD204" s="43"/>
      <c r="AE204" s="43"/>
      <c r="AF204" s="43"/>
      <c r="AG204" s="43">
        <f t="shared" si="841"/>
        <v>0</v>
      </c>
      <c r="AH204" s="32">
        <f>OON!W205*80%</f>
        <v>0</v>
      </c>
      <c r="AI204" s="32">
        <f>OON!X205*80%</f>
        <v>0</v>
      </c>
      <c r="AJ204" s="18"/>
      <c r="AK204" s="18"/>
      <c r="AL204" s="18"/>
      <c r="AM204" s="18"/>
      <c r="AN204" s="32">
        <f t="shared" si="842"/>
        <v>0</v>
      </c>
      <c r="AO204" s="32">
        <f t="shared" si="843"/>
        <v>0</v>
      </c>
      <c r="AP204" s="32">
        <f t="shared" si="844"/>
        <v>0</v>
      </c>
      <c r="AQ204" s="43">
        <f t="shared" si="845"/>
        <v>0</v>
      </c>
      <c r="AR204" s="43">
        <f t="shared" si="846"/>
        <v>0</v>
      </c>
      <c r="AS204" s="43">
        <f t="shared" si="847"/>
        <v>0</v>
      </c>
      <c r="AT204" s="43">
        <f t="shared" si="848"/>
        <v>0</v>
      </c>
      <c r="AU204" s="43">
        <f t="shared" si="849"/>
        <v>0</v>
      </c>
      <c r="AV204" s="43">
        <f t="shared" si="850"/>
        <v>0</v>
      </c>
      <c r="AW204" s="32">
        <f t="shared" si="851"/>
        <v>0</v>
      </c>
      <c r="AX204" s="32">
        <f t="shared" si="852"/>
        <v>0</v>
      </c>
      <c r="AY204" s="32">
        <f t="shared" si="853"/>
        <v>0</v>
      </c>
    </row>
    <row r="205" spans="1:51" outlineLevel="2" x14ac:dyDescent="0.25">
      <c r="A205" s="2">
        <v>1462</v>
      </c>
      <c r="B205" s="18">
        <v>600023320</v>
      </c>
      <c r="C205" s="18" t="s">
        <v>144</v>
      </c>
      <c r="D205" s="2">
        <v>3143</v>
      </c>
      <c r="E205" s="2" t="s">
        <v>72</v>
      </c>
      <c r="F205" s="18" t="s">
        <v>61</v>
      </c>
      <c r="G205" s="43">
        <v>782353</v>
      </c>
      <c r="H205" s="43">
        <v>576107</v>
      </c>
      <c r="I205" s="43"/>
      <c r="J205" s="43">
        <v>194724</v>
      </c>
      <c r="K205" s="43">
        <v>11522</v>
      </c>
      <c r="L205" s="43"/>
      <c r="M205" s="18">
        <v>1.25</v>
      </c>
      <c r="N205" s="18">
        <v>1.25</v>
      </c>
      <c r="O205" s="18"/>
      <c r="P205" s="43">
        <f t="shared" si="836"/>
        <v>0</v>
      </c>
      <c r="Q205" s="43"/>
      <c r="R205" s="43"/>
      <c r="S205" s="43"/>
      <c r="T205" s="43"/>
      <c r="U205" s="43">
        <f t="shared" si="837"/>
        <v>0</v>
      </c>
      <c r="V205" s="43">
        <f>ROUND(OON!J206*80%,0)</f>
        <v>0</v>
      </c>
      <c r="W205" s="43">
        <f>ROUND((OON!K206+OON!L206+OON!M206+OON!P206+OON!Q206)*80%,0)</f>
        <v>0</v>
      </c>
      <c r="X205" s="43">
        <f>ROUND((OON!N206+OON!R206),0)</f>
        <v>0</v>
      </c>
      <c r="Y205" s="43"/>
      <c r="Z205" s="43">
        <f t="shared" si="742"/>
        <v>0</v>
      </c>
      <c r="AA205" s="43">
        <f t="shared" si="838"/>
        <v>0</v>
      </c>
      <c r="AB205" s="43">
        <f t="shared" si="839"/>
        <v>0</v>
      </c>
      <c r="AC205" s="43">
        <f t="shared" si="840"/>
        <v>0</v>
      </c>
      <c r="AD205" s="43"/>
      <c r="AE205" s="43"/>
      <c r="AF205" s="43"/>
      <c r="AG205" s="43">
        <f t="shared" si="841"/>
        <v>0</v>
      </c>
      <c r="AH205" s="32">
        <f>OON!W206*80%</f>
        <v>0</v>
      </c>
      <c r="AI205" s="32">
        <f>OON!X206*80%</f>
        <v>0</v>
      </c>
      <c r="AJ205" s="18"/>
      <c r="AK205" s="18"/>
      <c r="AL205" s="18"/>
      <c r="AM205" s="18"/>
      <c r="AN205" s="32">
        <f t="shared" si="842"/>
        <v>0</v>
      </c>
      <c r="AO205" s="32">
        <f t="shared" si="843"/>
        <v>0</v>
      </c>
      <c r="AP205" s="32">
        <f t="shared" si="844"/>
        <v>0</v>
      </c>
      <c r="AQ205" s="43">
        <f t="shared" si="845"/>
        <v>782353</v>
      </c>
      <c r="AR205" s="43">
        <f t="shared" si="846"/>
        <v>576107</v>
      </c>
      <c r="AS205" s="43">
        <f t="shared" si="847"/>
        <v>0</v>
      </c>
      <c r="AT205" s="43">
        <f t="shared" si="848"/>
        <v>194724</v>
      </c>
      <c r="AU205" s="43">
        <f t="shared" si="849"/>
        <v>11522</v>
      </c>
      <c r="AV205" s="43">
        <f t="shared" si="850"/>
        <v>0</v>
      </c>
      <c r="AW205" s="32">
        <f t="shared" si="851"/>
        <v>1.25</v>
      </c>
      <c r="AX205" s="32">
        <f t="shared" si="852"/>
        <v>1.25</v>
      </c>
      <c r="AY205" s="32">
        <f t="shared" si="853"/>
        <v>0</v>
      </c>
    </row>
    <row r="206" spans="1:51" outlineLevel="2" x14ac:dyDescent="0.25">
      <c r="A206" s="2">
        <v>1462</v>
      </c>
      <c r="B206" s="18">
        <v>600023320</v>
      </c>
      <c r="C206" s="18" t="s">
        <v>144</v>
      </c>
      <c r="D206" s="2">
        <v>3143</v>
      </c>
      <c r="E206" s="2" t="s">
        <v>139</v>
      </c>
      <c r="F206" s="18" t="s">
        <v>218</v>
      </c>
      <c r="G206" s="43">
        <v>19662</v>
      </c>
      <c r="H206" s="43">
        <v>13860</v>
      </c>
      <c r="I206" s="43"/>
      <c r="J206" s="43">
        <v>4685</v>
      </c>
      <c r="K206" s="43">
        <v>277</v>
      </c>
      <c r="L206" s="43">
        <v>840</v>
      </c>
      <c r="M206" s="18">
        <v>0.06</v>
      </c>
      <c r="N206" s="18"/>
      <c r="O206" s="18">
        <v>0.06</v>
      </c>
      <c r="P206" s="43">
        <f t="shared" si="836"/>
        <v>0</v>
      </c>
      <c r="Q206" s="43"/>
      <c r="R206" s="43"/>
      <c r="S206" s="43"/>
      <c r="T206" s="43"/>
      <c r="U206" s="43">
        <f t="shared" si="837"/>
        <v>0</v>
      </c>
      <c r="V206" s="43">
        <f>ROUND(OON!J207*80%,0)</f>
        <v>0</v>
      </c>
      <c r="W206" s="43">
        <f>ROUND((OON!K207+OON!L207+OON!M207+OON!P207+OON!Q207)*80%,0)</f>
        <v>0</v>
      </c>
      <c r="X206" s="43">
        <f>ROUND((OON!N207+OON!R207),0)</f>
        <v>0</v>
      </c>
      <c r="Y206" s="43"/>
      <c r="Z206" s="43">
        <f t="shared" si="742"/>
        <v>0</v>
      </c>
      <c r="AA206" s="43">
        <f t="shared" si="838"/>
        <v>0</v>
      </c>
      <c r="AB206" s="43">
        <f t="shared" si="839"/>
        <v>0</v>
      </c>
      <c r="AC206" s="43">
        <f t="shared" si="840"/>
        <v>0</v>
      </c>
      <c r="AD206" s="43"/>
      <c r="AE206" s="43"/>
      <c r="AF206" s="43"/>
      <c r="AG206" s="43">
        <f t="shared" si="841"/>
        <v>0</v>
      </c>
      <c r="AH206" s="32">
        <f>OON!W207*80%</f>
        <v>0</v>
      </c>
      <c r="AI206" s="32">
        <f>OON!X207*80%</f>
        <v>0</v>
      </c>
      <c r="AJ206" s="18"/>
      <c r="AK206" s="18"/>
      <c r="AL206" s="18"/>
      <c r="AM206" s="18"/>
      <c r="AN206" s="32">
        <f t="shared" si="842"/>
        <v>0</v>
      </c>
      <c r="AO206" s="32">
        <f t="shared" si="843"/>
        <v>0</v>
      </c>
      <c r="AP206" s="32">
        <f t="shared" si="844"/>
        <v>0</v>
      </c>
      <c r="AQ206" s="43">
        <f t="shared" si="845"/>
        <v>19662</v>
      </c>
      <c r="AR206" s="43">
        <f t="shared" si="846"/>
        <v>13860</v>
      </c>
      <c r="AS206" s="43">
        <f t="shared" si="847"/>
        <v>0</v>
      </c>
      <c r="AT206" s="43">
        <f t="shared" si="848"/>
        <v>4685</v>
      </c>
      <c r="AU206" s="43">
        <f t="shared" si="849"/>
        <v>277</v>
      </c>
      <c r="AV206" s="43">
        <f t="shared" si="850"/>
        <v>840</v>
      </c>
      <c r="AW206" s="32">
        <f t="shared" si="851"/>
        <v>0.06</v>
      </c>
      <c r="AX206" s="32">
        <f t="shared" si="852"/>
        <v>0</v>
      </c>
      <c r="AY206" s="32">
        <f t="shared" si="853"/>
        <v>0.06</v>
      </c>
    </row>
    <row r="207" spans="1:51" outlineLevel="1" x14ac:dyDescent="0.25">
      <c r="A207" s="23"/>
      <c r="B207" s="24"/>
      <c r="C207" s="24" t="s">
        <v>202</v>
      </c>
      <c r="D207" s="23"/>
      <c r="E207" s="23"/>
      <c r="F207" s="24"/>
      <c r="G207" s="26">
        <f t="shared" ref="G207:AY207" si="854">SUBTOTAL(9,G201:G206)</f>
        <v>16476694</v>
      </c>
      <c r="H207" s="26">
        <f t="shared" si="854"/>
        <v>11964745</v>
      </c>
      <c r="I207" s="26">
        <f t="shared" si="854"/>
        <v>0</v>
      </c>
      <c r="J207" s="26">
        <f t="shared" si="854"/>
        <v>4044084</v>
      </c>
      <c r="K207" s="26">
        <f t="shared" si="854"/>
        <v>239295</v>
      </c>
      <c r="L207" s="26">
        <f t="shared" si="854"/>
        <v>228570</v>
      </c>
      <c r="M207" s="24">
        <f t="shared" si="854"/>
        <v>22.975099999999998</v>
      </c>
      <c r="N207" s="24">
        <f t="shared" si="854"/>
        <v>17.113500000000002</v>
      </c>
      <c r="O207" s="24">
        <f t="shared" si="854"/>
        <v>5.8615999999999993</v>
      </c>
      <c r="P207" s="26">
        <f t="shared" si="854"/>
        <v>-48000</v>
      </c>
      <c r="Q207" s="26">
        <f t="shared" si="854"/>
        <v>0</v>
      </c>
      <c r="R207" s="26">
        <f t="shared" si="854"/>
        <v>0</v>
      </c>
      <c r="S207" s="26">
        <f t="shared" si="854"/>
        <v>0</v>
      </c>
      <c r="T207" s="26">
        <f t="shared" si="854"/>
        <v>0</v>
      </c>
      <c r="U207" s="26">
        <f t="shared" si="854"/>
        <v>-48000</v>
      </c>
      <c r="V207" s="26">
        <f t="shared" si="854"/>
        <v>0</v>
      </c>
      <c r="W207" s="26">
        <f t="shared" si="854"/>
        <v>48000</v>
      </c>
      <c r="X207" s="26">
        <f t="shared" si="854"/>
        <v>0</v>
      </c>
      <c r="Y207" s="26">
        <f t="shared" si="854"/>
        <v>0</v>
      </c>
      <c r="Z207" s="26">
        <f t="shared" si="854"/>
        <v>48000</v>
      </c>
      <c r="AA207" s="26">
        <f t="shared" si="854"/>
        <v>0</v>
      </c>
      <c r="AB207" s="26">
        <f t="shared" si="854"/>
        <v>0</v>
      </c>
      <c r="AC207" s="26">
        <f t="shared" si="854"/>
        <v>-960</v>
      </c>
      <c r="AD207" s="26">
        <f t="shared" si="854"/>
        <v>0</v>
      </c>
      <c r="AE207" s="26">
        <f t="shared" si="854"/>
        <v>0</v>
      </c>
      <c r="AF207" s="26">
        <f t="shared" si="854"/>
        <v>0</v>
      </c>
      <c r="AG207" s="26">
        <f t="shared" si="854"/>
        <v>0</v>
      </c>
      <c r="AH207" s="24">
        <f t="shared" si="854"/>
        <v>0</v>
      </c>
      <c r="AI207" s="24">
        <f t="shared" si="854"/>
        <v>-0.24</v>
      </c>
      <c r="AJ207" s="24">
        <f t="shared" si="854"/>
        <v>0</v>
      </c>
      <c r="AK207" s="24">
        <f t="shared" si="854"/>
        <v>0</v>
      </c>
      <c r="AL207" s="24">
        <f t="shared" si="854"/>
        <v>0</v>
      </c>
      <c r="AM207" s="24">
        <f t="shared" si="854"/>
        <v>0</v>
      </c>
      <c r="AN207" s="24">
        <f t="shared" si="854"/>
        <v>0</v>
      </c>
      <c r="AO207" s="24">
        <f t="shared" si="854"/>
        <v>-0.24</v>
      </c>
      <c r="AP207" s="24">
        <f t="shared" si="854"/>
        <v>-0.24</v>
      </c>
      <c r="AQ207" s="26">
        <f t="shared" si="854"/>
        <v>16475734</v>
      </c>
      <c r="AR207" s="26">
        <f t="shared" si="854"/>
        <v>11916745</v>
      </c>
      <c r="AS207" s="26">
        <f t="shared" si="854"/>
        <v>48000</v>
      </c>
      <c r="AT207" s="26">
        <f t="shared" si="854"/>
        <v>4044084</v>
      </c>
      <c r="AU207" s="26">
        <f t="shared" si="854"/>
        <v>238335</v>
      </c>
      <c r="AV207" s="26">
        <f t="shared" si="854"/>
        <v>228570</v>
      </c>
      <c r="AW207" s="51">
        <f t="shared" si="854"/>
        <v>22.735099999999999</v>
      </c>
      <c r="AX207" s="51">
        <f t="shared" si="854"/>
        <v>17.113500000000002</v>
      </c>
      <c r="AY207" s="51">
        <f t="shared" si="854"/>
        <v>5.621599999999999</v>
      </c>
    </row>
    <row r="208" spans="1:51" outlineLevel="2" x14ac:dyDescent="0.25">
      <c r="A208" s="2">
        <v>1463</v>
      </c>
      <c r="B208" s="18">
        <v>600023354</v>
      </c>
      <c r="C208" s="18" t="s">
        <v>145</v>
      </c>
      <c r="D208" s="2">
        <v>3114</v>
      </c>
      <c r="E208" s="2" t="s">
        <v>70</v>
      </c>
      <c r="F208" s="18" t="s">
        <v>61</v>
      </c>
      <c r="G208" s="43">
        <v>8922973</v>
      </c>
      <c r="H208" s="43">
        <v>6472882</v>
      </c>
      <c r="I208" s="43"/>
      <c r="J208" s="43">
        <v>2187834</v>
      </c>
      <c r="K208" s="43">
        <v>129457</v>
      </c>
      <c r="L208" s="43">
        <v>132800</v>
      </c>
      <c r="M208" s="18">
        <v>11.738600000000002</v>
      </c>
      <c r="N208" s="18">
        <v>8.1362000000000005</v>
      </c>
      <c r="O208" s="18">
        <v>3.6024000000000003</v>
      </c>
      <c r="P208" s="43">
        <f t="shared" ref="P208:P213" si="855">W208*-1</f>
        <v>0</v>
      </c>
      <c r="Q208" s="43"/>
      <c r="R208" s="43"/>
      <c r="S208" s="43"/>
      <c r="T208" s="43"/>
      <c r="U208" s="43">
        <f t="shared" ref="U208:U213" si="856">P208+Q208+R208+S208+T208</f>
        <v>0</v>
      </c>
      <c r="V208" s="43">
        <f>ROUND(OON!J209*80%,0)</f>
        <v>0</v>
      </c>
      <c r="W208" s="43">
        <f>ROUND((OON!K209+OON!L209+OON!M209+OON!P209+OON!Q209)*80%,0)</f>
        <v>0</v>
      </c>
      <c r="X208" s="43">
        <f>ROUND((OON!N209+OON!R209),0)</f>
        <v>0</v>
      </c>
      <c r="Y208" s="43"/>
      <c r="Z208" s="43">
        <f t="shared" si="742"/>
        <v>0</v>
      </c>
      <c r="AA208" s="43">
        <f t="shared" ref="AA208:AA213" si="857">U208+Z208</f>
        <v>0</v>
      </c>
      <c r="AB208" s="43">
        <f t="shared" ref="AB208:AB213" si="858">ROUND((U208+V208+W208)*33.8%,0)</f>
        <v>0</v>
      </c>
      <c r="AC208" s="43">
        <f t="shared" ref="AC208:AC213" si="859">ROUND(U208*2%,0)</f>
        <v>0</v>
      </c>
      <c r="AD208" s="43"/>
      <c r="AE208" s="43"/>
      <c r="AF208" s="43"/>
      <c r="AG208" s="43">
        <f t="shared" ref="AG208:AG213" si="860">AD208+AE208+AF208</f>
        <v>0</v>
      </c>
      <c r="AH208" s="32">
        <f>OON!W209*80%</f>
        <v>0</v>
      </c>
      <c r="AI208" s="32">
        <f>OON!X209*80%</f>
        <v>0</v>
      </c>
      <c r="AJ208" s="18"/>
      <c r="AK208" s="18"/>
      <c r="AL208" s="18"/>
      <c r="AM208" s="18"/>
      <c r="AN208" s="32">
        <f t="shared" ref="AN208:AN213" si="861">AH208+AJ208+AK208+AL208</f>
        <v>0</v>
      </c>
      <c r="AO208" s="32">
        <f t="shared" ref="AO208:AO213" si="862">AI208+AM208</f>
        <v>0</v>
      </c>
      <c r="AP208" s="32">
        <f t="shared" ref="AP208:AP213" si="863">AN208+AO208</f>
        <v>0</v>
      </c>
      <c r="AQ208" s="43">
        <f t="shared" ref="AQ208:AQ213" si="864">AR208+AS208+AT208+AU208+AV208</f>
        <v>8922973</v>
      </c>
      <c r="AR208" s="43">
        <f t="shared" ref="AR208:AR213" si="865">H208+U208</f>
        <v>6472882</v>
      </c>
      <c r="AS208" s="43">
        <f t="shared" ref="AS208:AS213" si="866">I208+Z208</f>
        <v>0</v>
      </c>
      <c r="AT208" s="43">
        <f t="shared" ref="AT208:AT213" si="867">J208+AB208</f>
        <v>2187834</v>
      </c>
      <c r="AU208" s="43">
        <f t="shared" ref="AU208:AU213" si="868">K208+AC208</f>
        <v>129457</v>
      </c>
      <c r="AV208" s="43">
        <f t="shared" ref="AV208:AV213" si="869">L208+AG208</f>
        <v>132800</v>
      </c>
      <c r="AW208" s="32">
        <f t="shared" ref="AW208:AW213" si="870">AX208+AY208</f>
        <v>11.738600000000002</v>
      </c>
      <c r="AX208" s="32">
        <f t="shared" ref="AX208:AX213" si="871">N208+AN208</f>
        <v>8.1362000000000005</v>
      </c>
      <c r="AY208" s="32">
        <f t="shared" ref="AY208:AY213" si="872">O208+AO208</f>
        <v>3.6024000000000003</v>
      </c>
    </row>
    <row r="209" spans="1:51" outlineLevel="2" x14ac:dyDescent="0.25">
      <c r="A209" s="2">
        <v>1463</v>
      </c>
      <c r="B209" s="18">
        <v>600023354</v>
      </c>
      <c r="C209" s="18" t="s">
        <v>145</v>
      </c>
      <c r="D209" s="2">
        <v>3114</v>
      </c>
      <c r="E209" s="2" t="s">
        <v>71</v>
      </c>
      <c r="F209" s="18" t="s">
        <v>61</v>
      </c>
      <c r="G209" s="43">
        <v>1287633</v>
      </c>
      <c r="H209" s="43">
        <v>948183</v>
      </c>
      <c r="I209" s="43"/>
      <c r="J209" s="43">
        <v>320486</v>
      </c>
      <c r="K209" s="43">
        <v>18964</v>
      </c>
      <c r="L209" s="43">
        <v>0</v>
      </c>
      <c r="M209" s="18">
        <v>2.5</v>
      </c>
      <c r="N209" s="18">
        <v>2.5</v>
      </c>
      <c r="O209" s="18"/>
      <c r="P209" s="43">
        <f t="shared" si="855"/>
        <v>-96000</v>
      </c>
      <c r="Q209" s="43"/>
      <c r="R209" s="43"/>
      <c r="S209" s="43"/>
      <c r="T209" s="43"/>
      <c r="U209" s="43">
        <f t="shared" si="856"/>
        <v>-96000</v>
      </c>
      <c r="V209" s="43">
        <f>ROUND(OON!J210*80%,0)</f>
        <v>0</v>
      </c>
      <c r="W209" s="43">
        <f>ROUND((OON!K210+OON!L210+OON!M210+OON!P210+OON!Q210)*80%,0)</f>
        <v>96000</v>
      </c>
      <c r="X209" s="43">
        <f>ROUND((OON!N210+OON!R210),0)</f>
        <v>0</v>
      </c>
      <c r="Y209" s="43"/>
      <c r="Z209" s="43">
        <f t="shared" si="742"/>
        <v>96000</v>
      </c>
      <c r="AA209" s="43">
        <f t="shared" si="857"/>
        <v>0</v>
      </c>
      <c r="AB209" s="43">
        <f t="shared" si="858"/>
        <v>0</v>
      </c>
      <c r="AC209" s="43">
        <f t="shared" si="859"/>
        <v>-1920</v>
      </c>
      <c r="AD209" s="43"/>
      <c r="AE209" s="43"/>
      <c r="AF209" s="43"/>
      <c r="AG209" s="43">
        <f t="shared" si="860"/>
        <v>0</v>
      </c>
      <c r="AH209" s="32">
        <f>OON!W210*80%</f>
        <v>-3.2000000000000001E-2</v>
      </c>
      <c r="AI209" s="32">
        <f>OON!X210*80%</f>
        <v>-0.40800000000000003</v>
      </c>
      <c r="AJ209" s="18"/>
      <c r="AK209" s="18"/>
      <c r="AL209" s="18"/>
      <c r="AM209" s="18"/>
      <c r="AN209" s="32">
        <f t="shared" si="861"/>
        <v>-3.2000000000000001E-2</v>
      </c>
      <c r="AO209" s="32">
        <f t="shared" si="862"/>
        <v>-0.40800000000000003</v>
      </c>
      <c r="AP209" s="32">
        <f t="shared" si="863"/>
        <v>-0.44000000000000006</v>
      </c>
      <c r="AQ209" s="43">
        <f t="shared" si="864"/>
        <v>1285713</v>
      </c>
      <c r="AR209" s="43">
        <f t="shared" si="865"/>
        <v>852183</v>
      </c>
      <c r="AS209" s="43">
        <f t="shared" si="866"/>
        <v>96000</v>
      </c>
      <c r="AT209" s="43">
        <f t="shared" si="867"/>
        <v>320486</v>
      </c>
      <c r="AU209" s="43">
        <f t="shared" si="868"/>
        <v>17044</v>
      </c>
      <c r="AV209" s="43">
        <f t="shared" si="869"/>
        <v>0</v>
      </c>
      <c r="AW209" s="32">
        <f t="shared" si="870"/>
        <v>2.06</v>
      </c>
      <c r="AX209" s="32">
        <f t="shared" si="871"/>
        <v>2.468</v>
      </c>
      <c r="AY209" s="32">
        <f t="shared" si="872"/>
        <v>-0.40800000000000003</v>
      </c>
    </row>
    <row r="210" spans="1:51" outlineLevel="2" x14ac:dyDescent="0.25">
      <c r="A210" s="2">
        <v>1463</v>
      </c>
      <c r="B210" s="18">
        <v>600023354</v>
      </c>
      <c r="C210" s="18" t="s">
        <v>145</v>
      </c>
      <c r="D210" s="2">
        <v>3114</v>
      </c>
      <c r="E210" s="2" t="s">
        <v>62</v>
      </c>
      <c r="F210" s="18" t="s">
        <v>218</v>
      </c>
      <c r="G210" s="43"/>
      <c r="H210" s="43"/>
      <c r="I210" s="43"/>
      <c r="J210" s="43"/>
      <c r="K210" s="43"/>
      <c r="L210" s="43"/>
      <c r="M210" s="18"/>
      <c r="N210" s="18"/>
      <c r="O210" s="18"/>
      <c r="P210" s="43">
        <f t="shared" si="855"/>
        <v>0</v>
      </c>
      <c r="Q210" s="43"/>
      <c r="R210" s="43"/>
      <c r="S210" s="43"/>
      <c r="T210" s="43"/>
      <c r="U210" s="43">
        <f t="shared" si="856"/>
        <v>0</v>
      </c>
      <c r="V210" s="43">
        <f>ROUND(OON!J211*80%,0)</f>
        <v>0</v>
      </c>
      <c r="W210" s="43">
        <f>ROUND((OON!K211+OON!L211+OON!M211+OON!P211+OON!Q211)*80%,0)</f>
        <v>0</v>
      </c>
      <c r="X210" s="43">
        <f>ROUND((OON!N211+OON!R211),0)</f>
        <v>0</v>
      </c>
      <c r="Y210" s="43"/>
      <c r="Z210" s="43">
        <f t="shared" si="742"/>
        <v>0</v>
      </c>
      <c r="AA210" s="43">
        <f t="shared" si="857"/>
        <v>0</v>
      </c>
      <c r="AB210" s="43">
        <f t="shared" si="858"/>
        <v>0</v>
      </c>
      <c r="AC210" s="43">
        <f t="shared" si="859"/>
        <v>0</v>
      </c>
      <c r="AD210" s="43"/>
      <c r="AE210" s="43"/>
      <c r="AF210" s="43"/>
      <c r="AG210" s="43">
        <f t="shared" si="860"/>
        <v>0</v>
      </c>
      <c r="AH210" s="32">
        <f>OON!W211*80%</f>
        <v>0</v>
      </c>
      <c r="AI210" s="32">
        <f>OON!X211*80%</f>
        <v>0</v>
      </c>
      <c r="AJ210" s="18"/>
      <c r="AK210" s="18"/>
      <c r="AL210" s="18"/>
      <c r="AM210" s="18"/>
      <c r="AN210" s="32">
        <f t="shared" si="861"/>
        <v>0</v>
      </c>
      <c r="AO210" s="32">
        <f t="shared" si="862"/>
        <v>0</v>
      </c>
      <c r="AP210" s="32">
        <f t="shared" si="863"/>
        <v>0</v>
      </c>
      <c r="AQ210" s="43">
        <f t="shared" si="864"/>
        <v>0</v>
      </c>
      <c r="AR210" s="43">
        <f t="shared" si="865"/>
        <v>0</v>
      </c>
      <c r="AS210" s="43">
        <f t="shared" si="866"/>
        <v>0</v>
      </c>
      <c r="AT210" s="43">
        <f t="shared" si="867"/>
        <v>0</v>
      </c>
      <c r="AU210" s="43">
        <f t="shared" si="868"/>
        <v>0</v>
      </c>
      <c r="AV210" s="43">
        <f t="shared" si="869"/>
        <v>0</v>
      </c>
      <c r="AW210" s="32">
        <f t="shared" si="870"/>
        <v>0</v>
      </c>
      <c r="AX210" s="32">
        <f t="shared" si="871"/>
        <v>0</v>
      </c>
      <c r="AY210" s="32">
        <f t="shared" si="872"/>
        <v>0</v>
      </c>
    </row>
    <row r="211" spans="1:51" outlineLevel="2" x14ac:dyDescent="0.25">
      <c r="A211" s="2">
        <v>1463</v>
      </c>
      <c r="B211" s="18">
        <v>600023354</v>
      </c>
      <c r="C211" s="18" t="s">
        <v>145</v>
      </c>
      <c r="D211" s="2">
        <v>3141</v>
      </c>
      <c r="E211" s="2" t="s">
        <v>63</v>
      </c>
      <c r="F211" s="18" t="s">
        <v>218</v>
      </c>
      <c r="G211" s="43">
        <v>258858</v>
      </c>
      <c r="H211" s="43">
        <v>188574</v>
      </c>
      <c r="I211" s="43"/>
      <c r="J211" s="43">
        <v>63739</v>
      </c>
      <c r="K211" s="43">
        <v>3771</v>
      </c>
      <c r="L211" s="43">
        <v>2774</v>
      </c>
      <c r="M211" s="18">
        <v>0.64</v>
      </c>
      <c r="N211" s="18"/>
      <c r="O211" s="18">
        <v>0.64</v>
      </c>
      <c r="P211" s="43">
        <f t="shared" si="855"/>
        <v>0</v>
      </c>
      <c r="Q211" s="43"/>
      <c r="R211" s="43"/>
      <c r="S211" s="43"/>
      <c r="T211" s="43"/>
      <c r="U211" s="43">
        <f t="shared" si="856"/>
        <v>0</v>
      </c>
      <c r="V211" s="43">
        <f>ROUND(OON!J212*80%,0)</f>
        <v>0</v>
      </c>
      <c r="W211" s="43">
        <f>ROUND((OON!K212+OON!L212+OON!M212+OON!P212+OON!Q212)*80%,0)</f>
        <v>0</v>
      </c>
      <c r="X211" s="43">
        <f>ROUND((OON!N212+OON!R212),0)</f>
        <v>0</v>
      </c>
      <c r="Y211" s="43"/>
      <c r="Z211" s="43">
        <f t="shared" si="742"/>
        <v>0</v>
      </c>
      <c r="AA211" s="43">
        <f t="shared" si="857"/>
        <v>0</v>
      </c>
      <c r="AB211" s="43">
        <f t="shared" si="858"/>
        <v>0</v>
      </c>
      <c r="AC211" s="43">
        <f t="shared" si="859"/>
        <v>0</v>
      </c>
      <c r="AD211" s="43"/>
      <c r="AE211" s="43"/>
      <c r="AF211" s="43"/>
      <c r="AG211" s="43">
        <f t="shared" si="860"/>
        <v>0</v>
      </c>
      <c r="AH211" s="32">
        <f>OON!W212*80%</f>
        <v>0</v>
      </c>
      <c r="AI211" s="32">
        <f>OON!X212*80%</f>
        <v>0</v>
      </c>
      <c r="AJ211" s="18"/>
      <c r="AK211" s="18"/>
      <c r="AL211" s="18"/>
      <c r="AM211" s="18"/>
      <c r="AN211" s="32">
        <f t="shared" si="861"/>
        <v>0</v>
      </c>
      <c r="AO211" s="32">
        <f t="shared" si="862"/>
        <v>0</v>
      </c>
      <c r="AP211" s="32">
        <f t="shared" si="863"/>
        <v>0</v>
      </c>
      <c r="AQ211" s="43">
        <f t="shared" si="864"/>
        <v>258858</v>
      </c>
      <c r="AR211" s="43">
        <f t="shared" si="865"/>
        <v>188574</v>
      </c>
      <c r="AS211" s="43">
        <f t="shared" si="866"/>
        <v>0</v>
      </c>
      <c r="AT211" s="43">
        <f t="shared" si="867"/>
        <v>63739</v>
      </c>
      <c r="AU211" s="43">
        <f t="shared" si="868"/>
        <v>3771</v>
      </c>
      <c r="AV211" s="43">
        <f t="shared" si="869"/>
        <v>2774</v>
      </c>
      <c r="AW211" s="32">
        <f t="shared" si="870"/>
        <v>0.64</v>
      </c>
      <c r="AX211" s="32">
        <f t="shared" si="871"/>
        <v>0</v>
      </c>
      <c r="AY211" s="32">
        <f t="shared" si="872"/>
        <v>0.64</v>
      </c>
    </row>
    <row r="212" spans="1:51" outlineLevel="2" x14ac:dyDescent="0.25">
      <c r="A212" s="2">
        <v>1463</v>
      </c>
      <c r="B212" s="18">
        <v>600023354</v>
      </c>
      <c r="C212" s="18" t="s">
        <v>145</v>
      </c>
      <c r="D212" s="2">
        <v>3143</v>
      </c>
      <c r="E212" s="2" t="s">
        <v>72</v>
      </c>
      <c r="F212" s="18" t="s">
        <v>61</v>
      </c>
      <c r="G212" s="43">
        <v>621530</v>
      </c>
      <c r="H212" s="43">
        <v>457680</v>
      </c>
      <c r="I212" s="43"/>
      <c r="J212" s="43">
        <v>154696</v>
      </c>
      <c r="K212" s="43">
        <v>9154</v>
      </c>
      <c r="L212" s="43"/>
      <c r="M212" s="18">
        <v>1</v>
      </c>
      <c r="N212" s="18">
        <v>1</v>
      </c>
      <c r="O212" s="18"/>
      <c r="P212" s="43">
        <f t="shared" si="855"/>
        <v>0</v>
      </c>
      <c r="Q212" s="43"/>
      <c r="R212" s="43"/>
      <c r="S212" s="43"/>
      <c r="T212" s="43"/>
      <c r="U212" s="43">
        <f t="shared" si="856"/>
        <v>0</v>
      </c>
      <c r="V212" s="43">
        <f>ROUND(OON!J213*80%,0)</f>
        <v>0</v>
      </c>
      <c r="W212" s="43">
        <f>ROUND((OON!K213+OON!L213+OON!M213+OON!P213+OON!Q213)*80%,0)</f>
        <v>0</v>
      </c>
      <c r="X212" s="43">
        <f>ROUND((OON!N213+OON!R213),0)</f>
        <v>0</v>
      </c>
      <c r="Y212" s="43"/>
      <c r="Z212" s="43">
        <f t="shared" si="742"/>
        <v>0</v>
      </c>
      <c r="AA212" s="43">
        <f t="shared" si="857"/>
        <v>0</v>
      </c>
      <c r="AB212" s="43">
        <f t="shared" si="858"/>
        <v>0</v>
      </c>
      <c r="AC212" s="43">
        <f t="shared" si="859"/>
        <v>0</v>
      </c>
      <c r="AD212" s="43"/>
      <c r="AE212" s="43"/>
      <c r="AF212" s="43"/>
      <c r="AG212" s="43">
        <f t="shared" si="860"/>
        <v>0</v>
      </c>
      <c r="AH212" s="32">
        <f>OON!W213*80%</f>
        <v>0</v>
      </c>
      <c r="AI212" s="32">
        <f>OON!X213*80%</f>
        <v>0</v>
      </c>
      <c r="AJ212" s="18"/>
      <c r="AK212" s="18"/>
      <c r="AL212" s="18"/>
      <c r="AM212" s="18"/>
      <c r="AN212" s="32">
        <f t="shared" si="861"/>
        <v>0</v>
      </c>
      <c r="AO212" s="32">
        <f t="shared" si="862"/>
        <v>0</v>
      </c>
      <c r="AP212" s="32">
        <f t="shared" si="863"/>
        <v>0</v>
      </c>
      <c r="AQ212" s="43">
        <f t="shared" si="864"/>
        <v>621530</v>
      </c>
      <c r="AR212" s="43">
        <f t="shared" si="865"/>
        <v>457680</v>
      </c>
      <c r="AS212" s="43">
        <f t="shared" si="866"/>
        <v>0</v>
      </c>
      <c r="AT212" s="43">
        <f t="shared" si="867"/>
        <v>154696</v>
      </c>
      <c r="AU212" s="43">
        <f t="shared" si="868"/>
        <v>9154</v>
      </c>
      <c r="AV212" s="43">
        <f t="shared" si="869"/>
        <v>0</v>
      </c>
      <c r="AW212" s="32">
        <f t="shared" si="870"/>
        <v>1</v>
      </c>
      <c r="AX212" s="32">
        <f t="shared" si="871"/>
        <v>1</v>
      </c>
      <c r="AY212" s="32">
        <f t="shared" si="872"/>
        <v>0</v>
      </c>
    </row>
    <row r="213" spans="1:51" outlineLevel="2" x14ac:dyDescent="0.25">
      <c r="A213" s="2">
        <v>1463</v>
      </c>
      <c r="B213" s="18">
        <v>600023354</v>
      </c>
      <c r="C213" s="18" t="s">
        <v>145</v>
      </c>
      <c r="D213" s="2">
        <v>3143</v>
      </c>
      <c r="E213" s="2" t="s">
        <v>139</v>
      </c>
      <c r="F213" s="18" t="s">
        <v>218</v>
      </c>
      <c r="G213" s="43">
        <v>12640</v>
      </c>
      <c r="H213" s="43">
        <v>8910</v>
      </c>
      <c r="I213" s="43"/>
      <c r="J213" s="43">
        <v>3012</v>
      </c>
      <c r="K213" s="43">
        <v>178</v>
      </c>
      <c r="L213" s="43">
        <v>540</v>
      </c>
      <c r="M213" s="18">
        <v>0.04</v>
      </c>
      <c r="N213" s="18"/>
      <c r="O213" s="18">
        <v>0.04</v>
      </c>
      <c r="P213" s="43">
        <f t="shared" si="855"/>
        <v>0</v>
      </c>
      <c r="Q213" s="43"/>
      <c r="R213" s="43"/>
      <c r="S213" s="43"/>
      <c r="T213" s="43"/>
      <c r="U213" s="43">
        <f t="shared" si="856"/>
        <v>0</v>
      </c>
      <c r="V213" s="43">
        <f>ROUND(OON!J214*80%,0)</f>
        <v>0</v>
      </c>
      <c r="W213" s="43">
        <f>ROUND((OON!K214+OON!L214+OON!M214+OON!P214+OON!Q214)*80%,0)</f>
        <v>0</v>
      </c>
      <c r="X213" s="43">
        <f>ROUND((OON!N214+OON!R214),0)</f>
        <v>0</v>
      </c>
      <c r="Y213" s="43"/>
      <c r="Z213" s="43">
        <f t="shared" si="742"/>
        <v>0</v>
      </c>
      <c r="AA213" s="43">
        <f t="shared" si="857"/>
        <v>0</v>
      </c>
      <c r="AB213" s="43">
        <f t="shared" si="858"/>
        <v>0</v>
      </c>
      <c r="AC213" s="43">
        <f t="shared" si="859"/>
        <v>0</v>
      </c>
      <c r="AD213" s="43"/>
      <c r="AE213" s="43"/>
      <c r="AF213" s="43"/>
      <c r="AG213" s="43">
        <f t="shared" si="860"/>
        <v>0</v>
      </c>
      <c r="AH213" s="32">
        <f>OON!W214*80%</f>
        <v>0</v>
      </c>
      <c r="AI213" s="32">
        <f>OON!X214*80%</f>
        <v>0</v>
      </c>
      <c r="AJ213" s="18"/>
      <c r="AK213" s="18"/>
      <c r="AL213" s="18"/>
      <c r="AM213" s="18"/>
      <c r="AN213" s="32">
        <f t="shared" si="861"/>
        <v>0</v>
      </c>
      <c r="AO213" s="32">
        <f t="shared" si="862"/>
        <v>0</v>
      </c>
      <c r="AP213" s="32">
        <f t="shared" si="863"/>
        <v>0</v>
      </c>
      <c r="AQ213" s="43">
        <f t="shared" si="864"/>
        <v>12640</v>
      </c>
      <c r="AR213" s="43">
        <f t="shared" si="865"/>
        <v>8910</v>
      </c>
      <c r="AS213" s="43">
        <f t="shared" si="866"/>
        <v>0</v>
      </c>
      <c r="AT213" s="43">
        <f t="shared" si="867"/>
        <v>3012</v>
      </c>
      <c r="AU213" s="43">
        <f t="shared" si="868"/>
        <v>178</v>
      </c>
      <c r="AV213" s="43">
        <f t="shared" si="869"/>
        <v>540</v>
      </c>
      <c r="AW213" s="32">
        <f t="shared" si="870"/>
        <v>0.04</v>
      </c>
      <c r="AX213" s="32">
        <f t="shared" si="871"/>
        <v>0</v>
      </c>
      <c r="AY213" s="32">
        <f t="shared" si="872"/>
        <v>0.04</v>
      </c>
    </row>
    <row r="214" spans="1:51" outlineLevel="1" x14ac:dyDescent="0.25">
      <c r="A214" s="23"/>
      <c r="B214" s="24"/>
      <c r="C214" s="24" t="s">
        <v>203</v>
      </c>
      <c r="D214" s="23"/>
      <c r="E214" s="23"/>
      <c r="F214" s="24"/>
      <c r="G214" s="26">
        <f t="shared" ref="G214:AY214" si="873">SUBTOTAL(9,G208:G213)</f>
        <v>11103634</v>
      </c>
      <c r="H214" s="26">
        <f t="shared" si="873"/>
        <v>8076229</v>
      </c>
      <c r="I214" s="26">
        <f t="shared" si="873"/>
        <v>0</v>
      </c>
      <c r="J214" s="26">
        <f t="shared" si="873"/>
        <v>2729767</v>
      </c>
      <c r="K214" s="26">
        <f t="shared" si="873"/>
        <v>161524</v>
      </c>
      <c r="L214" s="26">
        <f t="shared" si="873"/>
        <v>136114</v>
      </c>
      <c r="M214" s="24">
        <f t="shared" si="873"/>
        <v>15.918600000000001</v>
      </c>
      <c r="N214" s="24">
        <f t="shared" si="873"/>
        <v>11.636200000000001</v>
      </c>
      <c r="O214" s="24">
        <f t="shared" si="873"/>
        <v>4.2824</v>
      </c>
      <c r="P214" s="26">
        <f t="shared" si="873"/>
        <v>-96000</v>
      </c>
      <c r="Q214" s="26">
        <f t="shared" si="873"/>
        <v>0</v>
      </c>
      <c r="R214" s="26">
        <f t="shared" si="873"/>
        <v>0</v>
      </c>
      <c r="S214" s="26">
        <f t="shared" si="873"/>
        <v>0</v>
      </c>
      <c r="T214" s="26">
        <f t="shared" si="873"/>
        <v>0</v>
      </c>
      <c r="U214" s="26">
        <f t="shared" si="873"/>
        <v>-96000</v>
      </c>
      <c r="V214" s="26">
        <f t="shared" si="873"/>
        <v>0</v>
      </c>
      <c r="W214" s="26">
        <f t="shared" si="873"/>
        <v>96000</v>
      </c>
      <c r="X214" s="26">
        <f t="shared" si="873"/>
        <v>0</v>
      </c>
      <c r="Y214" s="26">
        <f t="shared" si="873"/>
        <v>0</v>
      </c>
      <c r="Z214" s="26">
        <f t="shared" si="873"/>
        <v>96000</v>
      </c>
      <c r="AA214" s="26">
        <f t="shared" si="873"/>
        <v>0</v>
      </c>
      <c r="AB214" s="26">
        <f t="shared" si="873"/>
        <v>0</v>
      </c>
      <c r="AC214" s="26">
        <f t="shared" si="873"/>
        <v>-1920</v>
      </c>
      <c r="AD214" s="26">
        <f t="shared" si="873"/>
        <v>0</v>
      </c>
      <c r="AE214" s="26">
        <f t="shared" si="873"/>
        <v>0</v>
      </c>
      <c r="AF214" s="26">
        <f t="shared" si="873"/>
        <v>0</v>
      </c>
      <c r="AG214" s="26">
        <f t="shared" si="873"/>
        <v>0</v>
      </c>
      <c r="AH214" s="24">
        <f t="shared" si="873"/>
        <v>-3.2000000000000001E-2</v>
      </c>
      <c r="AI214" s="24">
        <f t="shared" si="873"/>
        <v>-0.40800000000000003</v>
      </c>
      <c r="AJ214" s="24">
        <f t="shared" si="873"/>
        <v>0</v>
      </c>
      <c r="AK214" s="24">
        <f t="shared" si="873"/>
        <v>0</v>
      </c>
      <c r="AL214" s="24">
        <f t="shared" si="873"/>
        <v>0</v>
      </c>
      <c r="AM214" s="24">
        <f t="shared" si="873"/>
        <v>0</v>
      </c>
      <c r="AN214" s="24">
        <f t="shared" si="873"/>
        <v>-3.2000000000000001E-2</v>
      </c>
      <c r="AO214" s="24">
        <f t="shared" si="873"/>
        <v>-0.40800000000000003</v>
      </c>
      <c r="AP214" s="24">
        <f t="shared" si="873"/>
        <v>-0.44000000000000006</v>
      </c>
      <c r="AQ214" s="26">
        <f t="shared" si="873"/>
        <v>11101714</v>
      </c>
      <c r="AR214" s="26">
        <f t="shared" si="873"/>
        <v>7980229</v>
      </c>
      <c r="AS214" s="26">
        <f t="shared" si="873"/>
        <v>96000</v>
      </c>
      <c r="AT214" s="26">
        <f t="shared" si="873"/>
        <v>2729767</v>
      </c>
      <c r="AU214" s="26">
        <f t="shared" si="873"/>
        <v>159604</v>
      </c>
      <c r="AV214" s="26">
        <f t="shared" si="873"/>
        <v>136114</v>
      </c>
      <c r="AW214" s="51">
        <f t="shared" si="873"/>
        <v>15.478600000000002</v>
      </c>
      <c r="AX214" s="51">
        <f t="shared" si="873"/>
        <v>11.604200000000001</v>
      </c>
      <c r="AY214" s="51">
        <f t="shared" si="873"/>
        <v>3.8744000000000005</v>
      </c>
    </row>
    <row r="215" spans="1:51" outlineLevel="2" x14ac:dyDescent="0.25">
      <c r="A215" s="2">
        <v>1468</v>
      </c>
      <c r="B215" s="18">
        <v>600099504</v>
      </c>
      <c r="C215" s="18" t="s">
        <v>146</v>
      </c>
      <c r="D215" s="2">
        <v>3112</v>
      </c>
      <c r="E215" s="2" t="s">
        <v>66</v>
      </c>
      <c r="F215" s="18" t="s">
        <v>61</v>
      </c>
      <c r="G215" s="43">
        <v>225967</v>
      </c>
      <c r="H215" s="43">
        <v>165403</v>
      </c>
      <c r="I215" s="43"/>
      <c r="J215" s="43">
        <v>55906</v>
      </c>
      <c r="K215" s="43">
        <v>3308</v>
      </c>
      <c r="L215" s="43">
        <v>1350</v>
      </c>
      <c r="M215" s="18">
        <v>0.33750000000000002</v>
      </c>
      <c r="N215" s="18">
        <v>0.32250000000000001</v>
      </c>
      <c r="O215" s="18">
        <v>1.4999999999999999E-2</v>
      </c>
      <c r="P215" s="43">
        <f t="shared" ref="P215:P221" si="874">W215*-1</f>
        <v>0</v>
      </c>
      <c r="Q215" s="43"/>
      <c r="R215" s="43"/>
      <c r="S215" s="43"/>
      <c r="T215" s="43"/>
      <c r="U215" s="43">
        <f t="shared" ref="U215:U221" si="875">P215+Q215+R215+S215+T215</f>
        <v>0</v>
      </c>
      <c r="V215" s="43">
        <f>ROUND(OON!J216*80%,0)</f>
        <v>0</v>
      </c>
      <c r="W215" s="43">
        <f>ROUND((OON!K216+OON!L216+OON!M216+OON!P216+OON!Q216)*80%,0)</f>
        <v>0</v>
      </c>
      <c r="X215" s="43">
        <f>ROUND((OON!N216+OON!R216),0)</f>
        <v>0</v>
      </c>
      <c r="Y215" s="43"/>
      <c r="Z215" s="43">
        <f t="shared" si="742"/>
        <v>0</v>
      </c>
      <c r="AA215" s="43">
        <f t="shared" ref="AA215:AA221" si="876">U215+Z215</f>
        <v>0</v>
      </c>
      <c r="AB215" s="43">
        <f t="shared" ref="AB215:AB221" si="877">ROUND((U215+V215+W215)*33.8%,0)</f>
        <v>0</v>
      </c>
      <c r="AC215" s="43">
        <f t="shared" ref="AC215:AC221" si="878">ROUND(U215*2%,0)</f>
        <v>0</v>
      </c>
      <c r="AD215" s="43"/>
      <c r="AE215" s="43"/>
      <c r="AF215" s="43"/>
      <c r="AG215" s="43">
        <f t="shared" ref="AG215:AG221" si="879">AD215+AE215+AF215</f>
        <v>0</v>
      </c>
      <c r="AH215" s="32">
        <f>OON!W216*80%</f>
        <v>0</v>
      </c>
      <c r="AI215" s="32">
        <f>OON!X216*80%</f>
        <v>0</v>
      </c>
      <c r="AJ215" s="18"/>
      <c r="AK215" s="18"/>
      <c r="AL215" s="18"/>
      <c r="AM215" s="18"/>
      <c r="AN215" s="32">
        <f t="shared" ref="AN215:AN221" si="880">AH215+AJ215+AK215+AL215</f>
        <v>0</v>
      </c>
      <c r="AO215" s="32">
        <f t="shared" ref="AO215:AO221" si="881">AI215+AM215</f>
        <v>0</v>
      </c>
      <c r="AP215" s="32">
        <f t="shared" ref="AP215:AP221" si="882">AN215+AO215</f>
        <v>0</v>
      </c>
      <c r="AQ215" s="43">
        <f t="shared" ref="AQ215:AQ221" si="883">AR215+AS215+AT215+AU215+AV215</f>
        <v>225967</v>
      </c>
      <c r="AR215" s="43">
        <f t="shared" ref="AR215:AR221" si="884">H215+U215</f>
        <v>165403</v>
      </c>
      <c r="AS215" s="43">
        <f t="shared" ref="AS215:AS221" si="885">I215+Z215</f>
        <v>0</v>
      </c>
      <c r="AT215" s="43">
        <f t="shared" ref="AT215:AT221" si="886">J215+AB215</f>
        <v>55906</v>
      </c>
      <c r="AU215" s="43">
        <f t="shared" ref="AU215:AU221" si="887">K215+AC215</f>
        <v>3308</v>
      </c>
      <c r="AV215" s="43">
        <f t="shared" ref="AV215:AV221" si="888">L215+AG215</f>
        <v>1350</v>
      </c>
      <c r="AW215" s="32">
        <f t="shared" ref="AW215:AW221" si="889">AX215+AY215</f>
        <v>0.33750000000000002</v>
      </c>
      <c r="AX215" s="32">
        <f t="shared" ref="AX215:AX221" si="890">N215+AN215</f>
        <v>0.32250000000000001</v>
      </c>
      <c r="AY215" s="32">
        <f t="shared" ref="AY215:AY221" si="891">O215+AO215</f>
        <v>1.4999999999999999E-2</v>
      </c>
    </row>
    <row r="216" spans="1:51" outlineLevel="2" x14ac:dyDescent="0.25">
      <c r="A216" s="2">
        <v>1468</v>
      </c>
      <c r="B216" s="18">
        <v>600099504</v>
      </c>
      <c r="C216" s="18" t="s">
        <v>146</v>
      </c>
      <c r="D216" s="2">
        <v>3114</v>
      </c>
      <c r="E216" s="2" t="s">
        <v>70</v>
      </c>
      <c r="F216" s="18" t="s">
        <v>61</v>
      </c>
      <c r="G216" s="43">
        <v>10404987</v>
      </c>
      <c r="H216" s="43">
        <v>7599026</v>
      </c>
      <c r="I216" s="43"/>
      <c r="J216" s="43">
        <v>2568471</v>
      </c>
      <c r="K216" s="43">
        <v>151980</v>
      </c>
      <c r="L216" s="43">
        <v>85510</v>
      </c>
      <c r="M216" s="18">
        <v>14.5822</v>
      </c>
      <c r="N216" s="18">
        <v>9.7363</v>
      </c>
      <c r="O216" s="18">
        <v>4.8459000000000003</v>
      </c>
      <c r="P216" s="43">
        <f t="shared" si="874"/>
        <v>0</v>
      </c>
      <c r="Q216" s="43"/>
      <c r="R216" s="43"/>
      <c r="S216" s="43"/>
      <c r="T216" s="43"/>
      <c r="U216" s="43">
        <f t="shared" si="875"/>
        <v>0</v>
      </c>
      <c r="V216" s="43">
        <f>ROUND(OON!J217*80%,0)</f>
        <v>0</v>
      </c>
      <c r="W216" s="43">
        <f>ROUND((OON!K217+OON!L217+OON!M217+OON!P217+OON!Q217)*80%,0)</f>
        <v>0</v>
      </c>
      <c r="X216" s="43">
        <f>ROUND((OON!N217+OON!R217),0)</f>
        <v>0</v>
      </c>
      <c r="Y216" s="43"/>
      <c r="Z216" s="43">
        <f t="shared" si="742"/>
        <v>0</v>
      </c>
      <c r="AA216" s="43">
        <f t="shared" si="876"/>
        <v>0</v>
      </c>
      <c r="AB216" s="43">
        <f t="shared" si="877"/>
        <v>0</v>
      </c>
      <c r="AC216" s="43">
        <f t="shared" si="878"/>
        <v>0</v>
      </c>
      <c r="AD216" s="43"/>
      <c r="AE216" s="43"/>
      <c r="AF216" s="43"/>
      <c r="AG216" s="43">
        <f t="shared" si="879"/>
        <v>0</v>
      </c>
      <c r="AH216" s="32">
        <f>OON!W217*80%</f>
        <v>0</v>
      </c>
      <c r="AI216" s="32">
        <f>OON!X217*80%</f>
        <v>0</v>
      </c>
      <c r="AJ216" s="18"/>
      <c r="AK216" s="18"/>
      <c r="AL216" s="18"/>
      <c r="AM216" s="18"/>
      <c r="AN216" s="32">
        <f t="shared" si="880"/>
        <v>0</v>
      </c>
      <c r="AO216" s="32">
        <f t="shared" si="881"/>
        <v>0</v>
      </c>
      <c r="AP216" s="32">
        <f t="shared" si="882"/>
        <v>0</v>
      </c>
      <c r="AQ216" s="43">
        <f t="shared" si="883"/>
        <v>10404987</v>
      </c>
      <c r="AR216" s="43">
        <f t="shared" si="884"/>
        <v>7599026</v>
      </c>
      <c r="AS216" s="43">
        <f t="shared" si="885"/>
        <v>0</v>
      </c>
      <c r="AT216" s="43">
        <f t="shared" si="886"/>
        <v>2568471</v>
      </c>
      <c r="AU216" s="43">
        <f t="shared" si="887"/>
        <v>151980</v>
      </c>
      <c r="AV216" s="43">
        <f t="shared" si="888"/>
        <v>85510</v>
      </c>
      <c r="AW216" s="32">
        <f t="shared" si="889"/>
        <v>14.5822</v>
      </c>
      <c r="AX216" s="32">
        <f t="shared" si="890"/>
        <v>9.7363</v>
      </c>
      <c r="AY216" s="32">
        <f t="shared" si="891"/>
        <v>4.8459000000000003</v>
      </c>
    </row>
    <row r="217" spans="1:51" outlineLevel="2" x14ac:dyDescent="0.25">
      <c r="A217" s="2">
        <v>1468</v>
      </c>
      <c r="B217" s="18">
        <v>600099504</v>
      </c>
      <c r="C217" s="18" t="s">
        <v>146</v>
      </c>
      <c r="D217" s="2">
        <v>3114</v>
      </c>
      <c r="E217" s="2" t="s">
        <v>71</v>
      </c>
      <c r="F217" s="18" t="s">
        <v>61</v>
      </c>
      <c r="G217" s="43">
        <v>2622479</v>
      </c>
      <c r="H217" s="43">
        <v>1931133</v>
      </c>
      <c r="I217" s="43"/>
      <c r="J217" s="43">
        <v>652723</v>
      </c>
      <c r="K217" s="43">
        <v>38623</v>
      </c>
      <c r="L217" s="43">
        <v>0</v>
      </c>
      <c r="M217" s="18">
        <v>5.0693999999999999</v>
      </c>
      <c r="N217" s="18">
        <v>5.0693999999999999</v>
      </c>
      <c r="O217" s="18"/>
      <c r="P217" s="43">
        <f t="shared" si="874"/>
        <v>0</v>
      </c>
      <c r="Q217" s="43"/>
      <c r="R217" s="43"/>
      <c r="S217" s="43"/>
      <c r="T217" s="43"/>
      <c r="U217" s="43">
        <f t="shared" si="875"/>
        <v>0</v>
      </c>
      <c r="V217" s="43">
        <f>ROUND(OON!J218*80%,0)</f>
        <v>0</v>
      </c>
      <c r="W217" s="43">
        <f>ROUND((OON!K218+OON!L218+OON!M218+OON!P218+OON!Q218)*80%,0)</f>
        <v>0</v>
      </c>
      <c r="X217" s="43">
        <f>ROUND((OON!N218+OON!R218),0)</f>
        <v>0</v>
      </c>
      <c r="Y217" s="43"/>
      <c r="Z217" s="43">
        <f t="shared" si="742"/>
        <v>0</v>
      </c>
      <c r="AA217" s="43">
        <f t="shared" si="876"/>
        <v>0</v>
      </c>
      <c r="AB217" s="43">
        <f t="shared" si="877"/>
        <v>0</v>
      </c>
      <c r="AC217" s="43">
        <f t="shared" si="878"/>
        <v>0</v>
      </c>
      <c r="AD217" s="43"/>
      <c r="AE217" s="43"/>
      <c r="AF217" s="43"/>
      <c r="AG217" s="43">
        <f t="shared" si="879"/>
        <v>0</v>
      </c>
      <c r="AH217" s="32">
        <f>OON!W218*80%</f>
        <v>0</v>
      </c>
      <c r="AI217" s="32">
        <f>OON!X218*80%</f>
        <v>0</v>
      </c>
      <c r="AJ217" s="18"/>
      <c r="AK217" s="18"/>
      <c r="AL217" s="18"/>
      <c r="AM217" s="18"/>
      <c r="AN217" s="32">
        <f t="shared" si="880"/>
        <v>0</v>
      </c>
      <c r="AO217" s="32">
        <f t="shared" si="881"/>
        <v>0</v>
      </c>
      <c r="AP217" s="32">
        <f t="shared" si="882"/>
        <v>0</v>
      </c>
      <c r="AQ217" s="43">
        <f t="shared" si="883"/>
        <v>2622479</v>
      </c>
      <c r="AR217" s="43">
        <f t="shared" si="884"/>
        <v>1931133</v>
      </c>
      <c r="AS217" s="43">
        <f t="shared" si="885"/>
        <v>0</v>
      </c>
      <c r="AT217" s="43">
        <f t="shared" si="886"/>
        <v>652723</v>
      </c>
      <c r="AU217" s="43">
        <f t="shared" si="887"/>
        <v>38623</v>
      </c>
      <c r="AV217" s="43">
        <f t="shared" si="888"/>
        <v>0</v>
      </c>
      <c r="AW217" s="32">
        <f t="shared" si="889"/>
        <v>5.0693999999999999</v>
      </c>
      <c r="AX217" s="32">
        <f t="shared" si="890"/>
        <v>5.0693999999999999</v>
      </c>
      <c r="AY217" s="32">
        <f t="shared" si="891"/>
        <v>0</v>
      </c>
    </row>
    <row r="218" spans="1:51" outlineLevel="2" x14ac:dyDescent="0.25">
      <c r="A218" s="2">
        <v>1468</v>
      </c>
      <c r="B218" s="18">
        <v>600099504</v>
      </c>
      <c r="C218" s="18" t="s">
        <v>146</v>
      </c>
      <c r="D218" s="2">
        <v>3114</v>
      </c>
      <c r="E218" s="2" t="s">
        <v>62</v>
      </c>
      <c r="F218" s="18" t="s">
        <v>218</v>
      </c>
      <c r="G218" s="43"/>
      <c r="H218" s="43"/>
      <c r="I218" s="43"/>
      <c r="J218" s="43"/>
      <c r="K218" s="43"/>
      <c r="L218" s="43"/>
      <c r="M218" s="18"/>
      <c r="N218" s="18"/>
      <c r="O218" s="18"/>
      <c r="P218" s="43">
        <f t="shared" si="874"/>
        <v>0</v>
      </c>
      <c r="Q218" s="43"/>
      <c r="R218" s="43"/>
      <c r="S218" s="43"/>
      <c r="T218" s="43"/>
      <c r="U218" s="43">
        <f t="shared" si="875"/>
        <v>0</v>
      </c>
      <c r="V218" s="43">
        <f>ROUND(OON!J219*80%,0)</f>
        <v>0</v>
      </c>
      <c r="W218" s="43">
        <f>ROUND((OON!K219+OON!L219+OON!M219+OON!P219+OON!Q219)*80%,0)</f>
        <v>0</v>
      </c>
      <c r="X218" s="43">
        <f>ROUND((OON!N219+OON!R219),0)</f>
        <v>0</v>
      </c>
      <c r="Y218" s="43"/>
      <c r="Z218" s="43">
        <f t="shared" si="742"/>
        <v>0</v>
      </c>
      <c r="AA218" s="43">
        <f t="shared" si="876"/>
        <v>0</v>
      </c>
      <c r="AB218" s="43">
        <f t="shared" si="877"/>
        <v>0</v>
      </c>
      <c r="AC218" s="43">
        <f t="shared" si="878"/>
        <v>0</v>
      </c>
      <c r="AD218" s="43"/>
      <c r="AE218" s="43"/>
      <c r="AF218" s="43"/>
      <c r="AG218" s="43">
        <f t="shared" si="879"/>
        <v>0</v>
      </c>
      <c r="AH218" s="32">
        <f>OON!W219*80%</f>
        <v>0</v>
      </c>
      <c r="AI218" s="32">
        <f>OON!X219*80%</f>
        <v>0</v>
      </c>
      <c r="AJ218" s="18"/>
      <c r="AK218" s="18"/>
      <c r="AL218" s="18"/>
      <c r="AM218" s="18"/>
      <c r="AN218" s="32">
        <f t="shared" si="880"/>
        <v>0</v>
      </c>
      <c r="AO218" s="32">
        <f t="shared" si="881"/>
        <v>0</v>
      </c>
      <c r="AP218" s="32">
        <f t="shared" si="882"/>
        <v>0</v>
      </c>
      <c r="AQ218" s="43">
        <f t="shared" si="883"/>
        <v>0</v>
      </c>
      <c r="AR218" s="43">
        <f t="shared" si="884"/>
        <v>0</v>
      </c>
      <c r="AS218" s="43">
        <f t="shared" si="885"/>
        <v>0</v>
      </c>
      <c r="AT218" s="43">
        <f t="shared" si="886"/>
        <v>0</v>
      </c>
      <c r="AU218" s="43">
        <f t="shared" si="887"/>
        <v>0</v>
      </c>
      <c r="AV218" s="43">
        <f t="shared" si="888"/>
        <v>0</v>
      </c>
      <c r="AW218" s="32">
        <f t="shared" si="889"/>
        <v>0</v>
      </c>
      <c r="AX218" s="32">
        <f t="shared" si="890"/>
        <v>0</v>
      </c>
      <c r="AY218" s="32">
        <f t="shared" si="891"/>
        <v>0</v>
      </c>
    </row>
    <row r="219" spans="1:51" outlineLevel="2" x14ac:dyDescent="0.25">
      <c r="A219" s="2">
        <v>1468</v>
      </c>
      <c r="B219" s="18">
        <v>600099504</v>
      </c>
      <c r="C219" s="18" t="s">
        <v>146</v>
      </c>
      <c r="D219" s="2">
        <v>3141</v>
      </c>
      <c r="E219" s="2" t="s">
        <v>63</v>
      </c>
      <c r="F219" s="18" t="s">
        <v>218</v>
      </c>
      <c r="G219" s="43">
        <v>36008</v>
      </c>
      <c r="H219" s="43">
        <v>26292</v>
      </c>
      <c r="I219" s="43"/>
      <c r="J219" s="43">
        <v>8886</v>
      </c>
      <c r="K219" s="43">
        <v>526</v>
      </c>
      <c r="L219" s="43">
        <v>304</v>
      </c>
      <c r="M219" s="18">
        <v>0.09</v>
      </c>
      <c r="N219" s="18"/>
      <c r="O219" s="18">
        <v>0.09</v>
      </c>
      <c r="P219" s="43">
        <f t="shared" si="874"/>
        <v>0</v>
      </c>
      <c r="Q219" s="43"/>
      <c r="R219" s="43"/>
      <c r="S219" s="43"/>
      <c r="T219" s="43"/>
      <c r="U219" s="43">
        <f t="shared" si="875"/>
        <v>0</v>
      </c>
      <c r="V219" s="43">
        <f>ROUND(OON!J220*80%,0)</f>
        <v>0</v>
      </c>
      <c r="W219" s="43">
        <f>ROUND((OON!K220+OON!L220+OON!M220+OON!P220+OON!Q220)*80%,0)</f>
        <v>0</v>
      </c>
      <c r="X219" s="43">
        <f>ROUND((OON!N220+OON!R220),0)</f>
        <v>0</v>
      </c>
      <c r="Y219" s="43"/>
      <c r="Z219" s="43">
        <f t="shared" si="742"/>
        <v>0</v>
      </c>
      <c r="AA219" s="43">
        <f t="shared" si="876"/>
        <v>0</v>
      </c>
      <c r="AB219" s="43">
        <f t="shared" si="877"/>
        <v>0</v>
      </c>
      <c r="AC219" s="43">
        <f t="shared" si="878"/>
        <v>0</v>
      </c>
      <c r="AD219" s="43"/>
      <c r="AE219" s="43"/>
      <c r="AF219" s="43"/>
      <c r="AG219" s="43">
        <f t="shared" si="879"/>
        <v>0</v>
      </c>
      <c r="AH219" s="32">
        <f>OON!W220*80%</f>
        <v>0</v>
      </c>
      <c r="AI219" s="32">
        <f>OON!X220*80%</f>
        <v>0</v>
      </c>
      <c r="AJ219" s="18"/>
      <c r="AK219" s="18"/>
      <c r="AL219" s="18"/>
      <c r="AM219" s="18"/>
      <c r="AN219" s="32">
        <f t="shared" si="880"/>
        <v>0</v>
      </c>
      <c r="AO219" s="32">
        <f t="shared" si="881"/>
        <v>0</v>
      </c>
      <c r="AP219" s="32">
        <f t="shared" si="882"/>
        <v>0</v>
      </c>
      <c r="AQ219" s="43">
        <f t="shared" si="883"/>
        <v>36008</v>
      </c>
      <c r="AR219" s="43">
        <f t="shared" si="884"/>
        <v>26292</v>
      </c>
      <c r="AS219" s="43">
        <f t="shared" si="885"/>
        <v>0</v>
      </c>
      <c r="AT219" s="43">
        <f t="shared" si="886"/>
        <v>8886</v>
      </c>
      <c r="AU219" s="43">
        <f t="shared" si="887"/>
        <v>526</v>
      </c>
      <c r="AV219" s="43">
        <f t="shared" si="888"/>
        <v>304</v>
      </c>
      <c r="AW219" s="32">
        <f t="shared" si="889"/>
        <v>0.09</v>
      </c>
      <c r="AX219" s="32">
        <f t="shared" si="890"/>
        <v>0</v>
      </c>
      <c r="AY219" s="32">
        <f t="shared" si="891"/>
        <v>0.09</v>
      </c>
    </row>
    <row r="220" spans="1:51" outlineLevel="2" x14ac:dyDescent="0.25">
      <c r="A220" s="2">
        <v>1468</v>
      </c>
      <c r="B220" s="18">
        <v>600099504</v>
      </c>
      <c r="C220" s="18" t="s">
        <v>146</v>
      </c>
      <c r="D220" s="2">
        <v>3143</v>
      </c>
      <c r="E220" s="2" t="s">
        <v>72</v>
      </c>
      <c r="F220" s="18" t="s">
        <v>61</v>
      </c>
      <c r="G220" s="43">
        <v>580784</v>
      </c>
      <c r="H220" s="43">
        <v>427676</v>
      </c>
      <c r="I220" s="43"/>
      <c r="J220" s="43">
        <v>144554</v>
      </c>
      <c r="K220" s="43">
        <v>8554</v>
      </c>
      <c r="L220" s="43"/>
      <c r="M220" s="18">
        <v>0.92859999999999998</v>
      </c>
      <c r="N220" s="18">
        <v>0.92859999999999998</v>
      </c>
      <c r="O220" s="18"/>
      <c r="P220" s="43">
        <f t="shared" si="874"/>
        <v>0</v>
      </c>
      <c r="Q220" s="43"/>
      <c r="R220" s="43"/>
      <c r="S220" s="43"/>
      <c r="T220" s="43"/>
      <c r="U220" s="43">
        <f t="shared" si="875"/>
        <v>0</v>
      </c>
      <c r="V220" s="43">
        <f>ROUND(OON!J221*80%,0)</f>
        <v>0</v>
      </c>
      <c r="W220" s="43">
        <f>ROUND((OON!K221+OON!L221+OON!M221+OON!P221+OON!Q221)*80%,0)</f>
        <v>0</v>
      </c>
      <c r="X220" s="43">
        <f>ROUND((OON!N221+OON!R221),0)</f>
        <v>0</v>
      </c>
      <c r="Y220" s="43"/>
      <c r="Z220" s="43">
        <f t="shared" si="742"/>
        <v>0</v>
      </c>
      <c r="AA220" s="43">
        <f t="shared" si="876"/>
        <v>0</v>
      </c>
      <c r="AB220" s="43">
        <f t="shared" si="877"/>
        <v>0</v>
      </c>
      <c r="AC220" s="43">
        <f t="shared" si="878"/>
        <v>0</v>
      </c>
      <c r="AD220" s="43"/>
      <c r="AE220" s="43"/>
      <c r="AF220" s="43"/>
      <c r="AG220" s="43">
        <f t="shared" si="879"/>
        <v>0</v>
      </c>
      <c r="AH220" s="32">
        <f>OON!W221*80%</f>
        <v>0</v>
      </c>
      <c r="AI220" s="32">
        <f>OON!X221*80%</f>
        <v>0</v>
      </c>
      <c r="AJ220" s="18"/>
      <c r="AK220" s="18"/>
      <c r="AL220" s="18"/>
      <c r="AM220" s="18"/>
      <c r="AN220" s="32">
        <f t="shared" si="880"/>
        <v>0</v>
      </c>
      <c r="AO220" s="32">
        <f t="shared" si="881"/>
        <v>0</v>
      </c>
      <c r="AP220" s="32">
        <f t="shared" si="882"/>
        <v>0</v>
      </c>
      <c r="AQ220" s="43">
        <f t="shared" si="883"/>
        <v>580784</v>
      </c>
      <c r="AR220" s="43">
        <f t="shared" si="884"/>
        <v>427676</v>
      </c>
      <c r="AS220" s="43">
        <f t="shared" si="885"/>
        <v>0</v>
      </c>
      <c r="AT220" s="43">
        <f t="shared" si="886"/>
        <v>144554</v>
      </c>
      <c r="AU220" s="43">
        <f t="shared" si="887"/>
        <v>8554</v>
      </c>
      <c r="AV220" s="43">
        <f t="shared" si="888"/>
        <v>0</v>
      </c>
      <c r="AW220" s="32">
        <f t="shared" si="889"/>
        <v>0.92859999999999998</v>
      </c>
      <c r="AX220" s="32">
        <f t="shared" si="890"/>
        <v>0.92859999999999998</v>
      </c>
      <c r="AY220" s="32">
        <f t="shared" si="891"/>
        <v>0</v>
      </c>
    </row>
    <row r="221" spans="1:51" outlineLevel="2" x14ac:dyDescent="0.25">
      <c r="A221" s="2">
        <v>1468</v>
      </c>
      <c r="B221" s="18">
        <v>600099504</v>
      </c>
      <c r="C221" s="18" t="s">
        <v>146</v>
      </c>
      <c r="D221" s="2">
        <v>3143</v>
      </c>
      <c r="E221" s="2" t="s">
        <v>139</v>
      </c>
      <c r="F221" s="18" t="s">
        <v>218</v>
      </c>
      <c r="G221" s="43">
        <v>14044</v>
      </c>
      <c r="H221" s="43">
        <v>9900</v>
      </c>
      <c r="I221" s="43"/>
      <c r="J221" s="43">
        <v>3346</v>
      </c>
      <c r="K221" s="43">
        <v>198</v>
      </c>
      <c r="L221" s="43">
        <v>600</v>
      </c>
      <c r="M221" s="18">
        <v>0.04</v>
      </c>
      <c r="N221" s="18"/>
      <c r="O221" s="18">
        <v>0.04</v>
      </c>
      <c r="P221" s="43">
        <f t="shared" si="874"/>
        <v>0</v>
      </c>
      <c r="Q221" s="43"/>
      <c r="R221" s="43"/>
      <c r="S221" s="43"/>
      <c r="T221" s="43"/>
      <c r="U221" s="43">
        <f t="shared" si="875"/>
        <v>0</v>
      </c>
      <c r="V221" s="43">
        <f>ROUND(OON!J222*80%,0)</f>
        <v>0</v>
      </c>
      <c r="W221" s="43">
        <f>ROUND((OON!K222+OON!L222+OON!M222+OON!P222+OON!Q222)*80%,0)</f>
        <v>0</v>
      </c>
      <c r="X221" s="43">
        <f>ROUND((OON!N222+OON!R222),0)</f>
        <v>0</v>
      </c>
      <c r="Y221" s="43"/>
      <c r="Z221" s="43">
        <f t="shared" si="742"/>
        <v>0</v>
      </c>
      <c r="AA221" s="43">
        <f t="shared" si="876"/>
        <v>0</v>
      </c>
      <c r="AB221" s="43">
        <f t="shared" si="877"/>
        <v>0</v>
      </c>
      <c r="AC221" s="43">
        <f t="shared" si="878"/>
        <v>0</v>
      </c>
      <c r="AD221" s="43"/>
      <c r="AE221" s="43"/>
      <c r="AF221" s="43"/>
      <c r="AG221" s="43">
        <f t="shared" si="879"/>
        <v>0</v>
      </c>
      <c r="AH221" s="32">
        <f>OON!W222*80%</f>
        <v>0</v>
      </c>
      <c r="AI221" s="32">
        <f>OON!X222*80%</f>
        <v>0</v>
      </c>
      <c r="AJ221" s="18"/>
      <c r="AK221" s="18"/>
      <c r="AL221" s="18"/>
      <c r="AM221" s="18"/>
      <c r="AN221" s="32">
        <f t="shared" si="880"/>
        <v>0</v>
      </c>
      <c r="AO221" s="32">
        <f t="shared" si="881"/>
        <v>0</v>
      </c>
      <c r="AP221" s="32">
        <f t="shared" si="882"/>
        <v>0</v>
      </c>
      <c r="AQ221" s="43">
        <f t="shared" si="883"/>
        <v>14044</v>
      </c>
      <c r="AR221" s="43">
        <f t="shared" si="884"/>
        <v>9900</v>
      </c>
      <c r="AS221" s="43">
        <f t="shared" si="885"/>
        <v>0</v>
      </c>
      <c r="AT221" s="43">
        <f t="shared" si="886"/>
        <v>3346</v>
      </c>
      <c r="AU221" s="43">
        <f t="shared" si="887"/>
        <v>198</v>
      </c>
      <c r="AV221" s="43">
        <f t="shared" si="888"/>
        <v>600</v>
      </c>
      <c r="AW221" s="32">
        <f t="shared" si="889"/>
        <v>0.04</v>
      </c>
      <c r="AX221" s="32">
        <f t="shared" si="890"/>
        <v>0</v>
      </c>
      <c r="AY221" s="32">
        <f t="shared" si="891"/>
        <v>0.04</v>
      </c>
    </row>
    <row r="222" spans="1:51" outlineLevel="1" x14ac:dyDescent="0.25">
      <c r="A222" s="23"/>
      <c r="B222" s="24"/>
      <c r="C222" s="24" t="s">
        <v>204</v>
      </c>
      <c r="D222" s="23"/>
      <c r="E222" s="23"/>
      <c r="F222" s="24"/>
      <c r="G222" s="26">
        <f t="shared" ref="G222:AY222" si="892">SUBTOTAL(9,G215:G221)</f>
        <v>13884269</v>
      </c>
      <c r="H222" s="26">
        <f t="shared" si="892"/>
        <v>10159430</v>
      </c>
      <c r="I222" s="26">
        <f t="shared" si="892"/>
        <v>0</v>
      </c>
      <c r="J222" s="26">
        <f t="shared" si="892"/>
        <v>3433886</v>
      </c>
      <c r="K222" s="26">
        <f t="shared" si="892"/>
        <v>203189</v>
      </c>
      <c r="L222" s="26">
        <f t="shared" si="892"/>
        <v>87764</v>
      </c>
      <c r="M222" s="24">
        <f t="shared" si="892"/>
        <v>21.047699999999999</v>
      </c>
      <c r="N222" s="24">
        <f t="shared" si="892"/>
        <v>16.056799999999999</v>
      </c>
      <c r="O222" s="24">
        <f t="shared" si="892"/>
        <v>4.9908999999999999</v>
      </c>
      <c r="P222" s="26">
        <f t="shared" si="892"/>
        <v>0</v>
      </c>
      <c r="Q222" s="26">
        <f t="shared" si="892"/>
        <v>0</v>
      </c>
      <c r="R222" s="26">
        <f t="shared" si="892"/>
        <v>0</v>
      </c>
      <c r="S222" s="26">
        <f t="shared" si="892"/>
        <v>0</v>
      </c>
      <c r="T222" s="26">
        <f t="shared" si="892"/>
        <v>0</v>
      </c>
      <c r="U222" s="26">
        <f t="shared" si="892"/>
        <v>0</v>
      </c>
      <c r="V222" s="26">
        <f t="shared" si="892"/>
        <v>0</v>
      </c>
      <c r="W222" s="26">
        <f t="shared" si="892"/>
        <v>0</v>
      </c>
      <c r="X222" s="26">
        <f t="shared" si="892"/>
        <v>0</v>
      </c>
      <c r="Y222" s="26">
        <f t="shared" si="892"/>
        <v>0</v>
      </c>
      <c r="Z222" s="26">
        <f t="shared" si="892"/>
        <v>0</v>
      </c>
      <c r="AA222" s="26">
        <f t="shared" si="892"/>
        <v>0</v>
      </c>
      <c r="AB222" s="26">
        <f t="shared" si="892"/>
        <v>0</v>
      </c>
      <c r="AC222" s="26">
        <f t="shared" si="892"/>
        <v>0</v>
      </c>
      <c r="AD222" s="26">
        <f t="shared" si="892"/>
        <v>0</v>
      </c>
      <c r="AE222" s="26">
        <f t="shared" si="892"/>
        <v>0</v>
      </c>
      <c r="AF222" s="26">
        <f t="shared" si="892"/>
        <v>0</v>
      </c>
      <c r="AG222" s="26">
        <f t="shared" si="892"/>
        <v>0</v>
      </c>
      <c r="AH222" s="24">
        <f t="shared" si="892"/>
        <v>0</v>
      </c>
      <c r="AI222" s="24">
        <f t="shared" si="892"/>
        <v>0</v>
      </c>
      <c r="AJ222" s="24">
        <f t="shared" si="892"/>
        <v>0</v>
      </c>
      <c r="AK222" s="24">
        <f t="shared" si="892"/>
        <v>0</v>
      </c>
      <c r="AL222" s="24">
        <f t="shared" si="892"/>
        <v>0</v>
      </c>
      <c r="AM222" s="24">
        <f t="shared" si="892"/>
        <v>0</v>
      </c>
      <c r="AN222" s="24">
        <f t="shared" si="892"/>
        <v>0</v>
      </c>
      <c r="AO222" s="24">
        <f t="shared" si="892"/>
        <v>0</v>
      </c>
      <c r="AP222" s="24">
        <f t="shared" si="892"/>
        <v>0</v>
      </c>
      <c r="AQ222" s="26">
        <f t="shared" si="892"/>
        <v>13884269</v>
      </c>
      <c r="AR222" s="26">
        <f t="shared" si="892"/>
        <v>10159430</v>
      </c>
      <c r="AS222" s="26">
        <f t="shared" si="892"/>
        <v>0</v>
      </c>
      <c r="AT222" s="26">
        <f t="shared" si="892"/>
        <v>3433886</v>
      </c>
      <c r="AU222" s="26">
        <f t="shared" si="892"/>
        <v>203189</v>
      </c>
      <c r="AV222" s="26">
        <f t="shared" si="892"/>
        <v>87764</v>
      </c>
      <c r="AW222" s="51">
        <f t="shared" si="892"/>
        <v>21.047699999999999</v>
      </c>
      <c r="AX222" s="51">
        <f t="shared" si="892"/>
        <v>16.056799999999999</v>
      </c>
      <c r="AY222" s="51">
        <f t="shared" si="892"/>
        <v>4.9908999999999999</v>
      </c>
    </row>
    <row r="223" spans="1:51" outlineLevel="2" x14ac:dyDescent="0.25">
      <c r="A223" s="2">
        <v>1469</v>
      </c>
      <c r="B223" s="18">
        <v>600024342</v>
      </c>
      <c r="C223" s="18" t="s">
        <v>147</v>
      </c>
      <c r="D223" s="2">
        <v>3114</v>
      </c>
      <c r="E223" s="2" t="s">
        <v>70</v>
      </c>
      <c r="F223" s="18" t="s">
        <v>61</v>
      </c>
      <c r="G223" s="43">
        <v>5394484</v>
      </c>
      <c r="H223" s="43">
        <v>3932609</v>
      </c>
      <c r="I223" s="43"/>
      <c r="J223" s="43">
        <v>1329222</v>
      </c>
      <c r="K223" s="43">
        <v>78653</v>
      </c>
      <c r="L223" s="43">
        <v>54000</v>
      </c>
      <c r="M223" s="18">
        <v>7.8213999999999997</v>
      </c>
      <c r="N223" s="18">
        <v>5</v>
      </c>
      <c r="O223" s="18">
        <v>2.8213999999999997</v>
      </c>
      <c r="P223" s="43">
        <f t="shared" ref="P223:P228" si="893">W223*-1</f>
        <v>0</v>
      </c>
      <c r="Q223" s="43"/>
      <c r="R223" s="43"/>
      <c r="S223" s="43"/>
      <c r="T223" s="43"/>
      <c r="U223" s="43">
        <f t="shared" ref="U223:U228" si="894">P223+Q223+R223+S223+T223</f>
        <v>0</v>
      </c>
      <c r="V223" s="43">
        <f>ROUND(OON!J224*80%,0)</f>
        <v>0</v>
      </c>
      <c r="W223" s="43">
        <f>ROUND((OON!K224+OON!L224+OON!M224+OON!P224+OON!Q224)*80%,0)</f>
        <v>0</v>
      </c>
      <c r="X223" s="43">
        <f>ROUND((OON!N224+OON!R224),0)</f>
        <v>0</v>
      </c>
      <c r="Y223" s="43"/>
      <c r="Z223" s="43">
        <f t="shared" si="742"/>
        <v>0</v>
      </c>
      <c r="AA223" s="43">
        <f t="shared" ref="AA223:AA228" si="895">U223+Z223</f>
        <v>0</v>
      </c>
      <c r="AB223" s="43">
        <f t="shared" ref="AB223:AB228" si="896">ROUND((U223+V223+W223)*33.8%,0)</f>
        <v>0</v>
      </c>
      <c r="AC223" s="43">
        <f t="shared" ref="AC223:AC228" si="897">ROUND(U223*2%,0)</f>
        <v>0</v>
      </c>
      <c r="AD223" s="43"/>
      <c r="AE223" s="43"/>
      <c r="AF223" s="43"/>
      <c r="AG223" s="43">
        <f t="shared" ref="AG223:AG228" si="898">AD223+AE223+AF223</f>
        <v>0</v>
      </c>
      <c r="AH223" s="32">
        <f>OON!W224*80%</f>
        <v>0</v>
      </c>
      <c r="AI223" s="32">
        <f>OON!X224*80%</f>
        <v>0</v>
      </c>
      <c r="AJ223" s="18"/>
      <c r="AK223" s="18"/>
      <c r="AL223" s="18"/>
      <c r="AM223" s="18"/>
      <c r="AN223" s="32">
        <f t="shared" ref="AN223:AN228" si="899">AH223+AJ223+AK223+AL223</f>
        <v>0</v>
      </c>
      <c r="AO223" s="32">
        <f t="shared" ref="AO223:AO228" si="900">AI223+AM223</f>
        <v>0</v>
      </c>
      <c r="AP223" s="32">
        <f t="shared" ref="AP223:AP228" si="901">AN223+AO223</f>
        <v>0</v>
      </c>
      <c r="AQ223" s="43">
        <f t="shared" ref="AQ223:AQ228" si="902">AR223+AS223+AT223+AU223+AV223</f>
        <v>5394484</v>
      </c>
      <c r="AR223" s="43">
        <f t="shared" ref="AR223:AR228" si="903">H223+U223</f>
        <v>3932609</v>
      </c>
      <c r="AS223" s="43">
        <f t="shared" ref="AS223:AS228" si="904">I223+Z223</f>
        <v>0</v>
      </c>
      <c r="AT223" s="43">
        <f t="shared" ref="AT223:AT228" si="905">J223+AB223</f>
        <v>1329222</v>
      </c>
      <c r="AU223" s="43">
        <f t="shared" ref="AU223:AU228" si="906">K223+AC223</f>
        <v>78653</v>
      </c>
      <c r="AV223" s="43">
        <f t="shared" ref="AV223:AV228" si="907">L223+AG223</f>
        <v>54000</v>
      </c>
      <c r="AW223" s="32">
        <f t="shared" ref="AW223:AW228" si="908">AX223+AY223</f>
        <v>7.8213999999999997</v>
      </c>
      <c r="AX223" s="32">
        <f t="shared" ref="AX223:AX228" si="909">N223+AN223</f>
        <v>5</v>
      </c>
      <c r="AY223" s="32">
        <f t="shared" ref="AY223:AY228" si="910">O223+AO223</f>
        <v>2.8213999999999997</v>
      </c>
    </row>
    <row r="224" spans="1:51" outlineLevel="2" x14ac:dyDescent="0.25">
      <c r="A224" s="2">
        <v>1469</v>
      </c>
      <c r="B224" s="18">
        <v>600024342</v>
      </c>
      <c r="C224" s="18" t="s">
        <v>147</v>
      </c>
      <c r="D224" s="2">
        <v>3114</v>
      </c>
      <c r="E224" s="2" t="s">
        <v>71</v>
      </c>
      <c r="F224" s="18" t="s">
        <v>61</v>
      </c>
      <c r="G224" s="43">
        <v>2159899</v>
      </c>
      <c r="H224" s="43">
        <v>1590500</v>
      </c>
      <c r="I224" s="43"/>
      <c r="J224" s="43">
        <v>537589</v>
      </c>
      <c r="K224" s="43">
        <v>31810</v>
      </c>
      <c r="L224" s="43">
        <v>0</v>
      </c>
      <c r="M224" s="18">
        <v>4.67</v>
      </c>
      <c r="N224" s="18">
        <v>4.67</v>
      </c>
      <c r="O224" s="18"/>
      <c r="P224" s="43">
        <f t="shared" si="893"/>
        <v>0</v>
      </c>
      <c r="Q224" s="43"/>
      <c r="R224" s="43"/>
      <c r="S224" s="43"/>
      <c r="T224" s="43"/>
      <c r="U224" s="43">
        <f t="shared" si="894"/>
        <v>0</v>
      </c>
      <c r="V224" s="43">
        <f>ROUND(OON!J225*80%,0)</f>
        <v>0</v>
      </c>
      <c r="W224" s="43">
        <f>ROUND((OON!K225+OON!L225+OON!M225+OON!P225+OON!Q225)*80%,0)</f>
        <v>0</v>
      </c>
      <c r="X224" s="43">
        <f>ROUND((OON!N225+OON!R225),0)</f>
        <v>0</v>
      </c>
      <c r="Y224" s="43"/>
      <c r="Z224" s="43">
        <f t="shared" si="742"/>
        <v>0</v>
      </c>
      <c r="AA224" s="43">
        <f t="shared" si="895"/>
        <v>0</v>
      </c>
      <c r="AB224" s="43">
        <f t="shared" si="896"/>
        <v>0</v>
      </c>
      <c r="AC224" s="43">
        <f t="shared" si="897"/>
        <v>0</v>
      </c>
      <c r="AD224" s="43"/>
      <c r="AE224" s="43"/>
      <c r="AF224" s="43"/>
      <c r="AG224" s="43">
        <f t="shared" si="898"/>
        <v>0</v>
      </c>
      <c r="AH224" s="32">
        <f>OON!W225*80%</f>
        <v>0</v>
      </c>
      <c r="AI224" s="32">
        <f>OON!X225*80%</f>
        <v>0</v>
      </c>
      <c r="AJ224" s="18"/>
      <c r="AK224" s="18"/>
      <c r="AL224" s="18"/>
      <c r="AM224" s="18"/>
      <c r="AN224" s="32">
        <f t="shared" si="899"/>
        <v>0</v>
      </c>
      <c r="AO224" s="32">
        <f t="shared" si="900"/>
        <v>0</v>
      </c>
      <c r="AP224" s="32">
        <f t="shared" si="901"/>
        <v>0</v>
      </c>
      <c r="AQ224" s="43">
        <f t="shared" si="902"/>
        <v>2159899</v>
      </c>
      <c r="AR224" s="43">
        <f t="shared" si="903"/>
        <v>1590500</v>
      </c>
      <c r="AS224" s="43">
        <f t="shared" si="904"/>
        <v>0</v>
      </c>
      <c r="AT224" s="43">
        <f t="shared" si="905"/>
        <v>537589</v>
      </c>
      <c r="AU224" s="43">
        <f t="shared" si="906"/>
        <v>31810</v>
      </c>
      <c r="AV224" s="43">
        <f t="shared" si="907"/>
        <v>0</v>
      </c>
      <c r="AW224" s="32">
        <f t="shared" si="908"/>
        <v>4.67</v>
      </c>
      <c r="AX224" s="32">
        <f t="shared" si="909"/>
        <v>4.67</v>
      </c>
      <c r="AY224" s="32">
        <f t="shared" si="910"/>
        <v>0</v>
      </c>
    </row>
    <row r="225" spans="1:51" outlineLevel="2" x14ac:dyDescent="0.25">
      <c r="A225" s="2">
        <v>1469</v>
      </c>
      <c r="B225" s="18">
        <v>600024342</v>
      </c>
      <c r="C225" s="18" t="s">
        <v>147</v>
      </c>
      <c r="D225" s="2">
        <v>3114</v>
      </c>
      <c r="E225" s="2" t="s">
        <v>62</v>
      </c>
      <c r="F225" s="18" t="s">
        <v>218</v>
      </c>
      <c r="G225" s="43"/>
      <c r="H225" s="43"/>
      <c r="I225" s="43"/>
      <c r="J225" s="43"/>
      <c r="K225" s="43"/>
      <c r="L225" s="43"/>
      <c r="M225" s="18"/>
      <c r="N225" s="18"/>
      <c r="O225" s="18"/>
      <c r="P225" s="43">
        <f t="shared" si="893"/>
        <v>0</v>
      </c>
      <c r="Q225" s="43"/>
      <c r="R225" s="43"/>
      <c r="S225" s="43"/>
      <c r="T225" s="43"/>
      <c r="U225" s="43">
        <f t="shared" si="894"/>
        <v>0</v>
      </c>
      <c r="V225" s="43">
        <f>ROUND(OON!J226*80%,0)</f>
        <v>0</v>
      </c>
      <c r="W225" s="43">
        <f>ROUND((OON!K226+OON!L226+OON!M226+OON!P226+OON!Q226)*80%,0)</f>
        <v>0</v>
      </c>
      <c r="X225" s="43">
        <f>ROUND((OON!N226+OON!R226),0)</f>
        <v>0</v>
      </c>
      <c r="Y225" s="43"/>
      <c r="Z225" s="43">
        <f t="shared" si="742"/>
        <v>0</v>
      </c>
      <c r="AA225" s="43">
        <f t="shared" si="895"/>
        <v>0</v>
      </c>
      <c r="AB225" s="43">
        <f t="shared" si="896"/>
        <v>0</v>
      </c>
      <c r="AC225" s="43">
        <f t="shared" si="897"/>
        <v>0</v>
      </c>
      <c r="AD225" s="43"/>
      <c r="AE225" s="43"/>
      <c r="AF225" s="43"/>
      <c r="AG225" s="43">
        <f t="shared" si="898"/>
        <v>0</v>
      </c>
      <c r="AH225" s="32">
        <f>OON!W226*80%</f>
        <v>0</v>
      </c>
      <c r="AI225" s="32">
        <f>OON!X226*80%</f>
        <v>0</v>
      </c>
      <c r="AJ225" s="18"/>
      <c r="AK225" s="18"/>
      <c r="AL225" s="18"/>
      <c r="AM225" s="18"/>
      <c r="AN225" s="32">
        <f t="shared" si="899"/>
        <v>0</v>
      </c>
      <c r="AO225" s="32">
        <f t="shared" si="900"/>
        <v>0</v>
      </c>
      <c r="AP225" s="32">
        <f t="shared" si="901"/>
        <v>0</v>
      </c>
      <c r="AQ225" s="43">
        <f t="shared" si="902"/>
        <v>0</v>
      </c>
      <c r="AR225" s="43">
        <f t="shared" si="903"/>
        <v>0</v>
      </c>
      <c r="AS225" s="43">
        <f t="shared" si="904"/>
        <v>0</v>
      </c>
      <c r="AT225" s="43">
        <f t="shared" si="905"/>
        <v>0</v>
      </c>
      <c r="AU225" s="43">
        <f t="shared" si="906"/>
        <v>0</v>
      </c>
      <c r="AV225" s="43">
        <f t="shared" si="907"/>
        <v>0</v>
      </c>
      <c r="AW225" s="32">
        <f t="shared" si="908"/>
        <v>0</v>
      </c>
      <c r="AX225" s="32">
        <f t="shared" si="909"/>
        <v>0</v>
      </c>
      <c r="AY225" s="32">
        <f t="shared" si="910"/>
        <v>0</v>
      </c>
    </row>
    <row r="226" spans="1:51" outlineLevel="2" x14ac:dyDescent="0.25">
      <c r="A226" s="2">
        <v>1469</v>
      </c>
      <c r="B226" s="18">
        <v>600024342</v>
      </c>
      <c r="C226" s="18" t="s">
        <v>147</v>
      </c>
      <c r="D226" s="2">
        <v>3141</v>
      </c>
      <c r="E226" s="2" t="s">
        <v>63</v>
      </c>
      <c r="F226" s="18" t="s">
        <v>218</v>
      </c>
      <c r="G226" s="43">
        <v>121527</v>
      </c>
      <c r="H226" s="43">
        <v>88734</v>
      </c>
      <c r="I226" s="43"/>
      <c r="J226" s="43">
        <v>29992</v>
      </c>
      <c r="K226" s="43">
        <v>1775</v>
      </c>
      <c r="L226" s="43">
        <v>1026</v>
      </c>
      <c r="M226" s="18">
        <v>0.3</v>
      </c>
      <c r="N226" s="18"/>
      <c r="O226" s="18">
        <v>0.3</v>
      </c>
      <c r="P226" s="43">
        <f t="shared" si="893"/>
        <v>0</v>
      </c>
      <c r="Q226" s="43"/>
      <c r="R226" s="43"/>
      <c r="S226" s="43"/>
      <c r="T226" s="43"/>
      <c r="U226" s="43">
        <f t="shared" si="894"/>
        <v>0</v>
      </c>
      <c r="V226" s="43">
        <f>ROUND(OON!J227*80%,0)</f>
        <v>0</v>
      </c>
      <c r="W226" s="43">
        <f>ROUND((OON!K227+OON!L227+OON!M227+OON!P227+OON!Q227)*80%,0)</f>
        <v>0</v>
      </c>
      <c r="X226" s="43">
        <f>ROUND((OON!N227+OON!R227),0)</f>
        <v>0</v>
      </c>
      <c r="Y226" s="43"/>
      <c r="Z226" s="43">
        <f t="shared" ref="Z226:Z228" si="911">V226+W226+X226+Y226</f>
        <v>0</v>
      </c>
      <c r="AA226" s="43">
        <f t="shared" si="895"/>
        <v>0</v>
      </c>
      <c r="AB226" s="43">
        <f t="shared" si="896"/>
        <v>0</v>
      </c>
      <c r="AC226" s="43">
        <f t="shared" si="897"/>
        <v>0</v>
      </c>
      <c r="AD226" s="43"/>
      <c r="AE226" s="43"/>
      <c r="AF226" s="43"/>
      <c r="AG226" s="43">
        <f t="shared" si="898"/>
        <v>0</v>
      </c>
      <c r="AH226" s="32">
        <f>OON!W227*80%</f>
        <v>0</v>
      </c>
      <c r="AI226" s="32">
        <f>OON!X227*80%</f>
        <v>0</v>
      </c>
      <c r="AJ226" s="18"/>
      <c r="AK226" s="18"/>
      <c r="AL226" s="18"/>
      <c r="AM226" s="18"/>
      <c r="AN226" s="32">
        <f t="shared" si="899"/>
        <v>0</v>
      </c>
      <c r="AO226" s="32">
        <f t="shared" si="900"/>
        <v>0</v>
      </c>
      <c r="AP226" s="32">
        <f t="shared" si="901"/>
        <v>0</v>
      </c>
      <c r="AQ226" s="43">
        <f t="shared" si="902"/>
        <v>121527</v>
      </c>
      <c r="AR226" s="43">
        <f t="shared" si="903"/>
        <v>88734</v>
      </c>
      <c r="AS226" s="43">
        <f t="shared" si="904"/>
        <v>0</v>
      </c>
      <c r="AT226" s="43">
        <f t="shared" si="905"/>
        <v>29992</v>
      </c>
      <c r="AU226" s="43">
        <f t="shared" si="906"/>
        <v>1775</v>
      </c>
      <c r="AV226" s="43">
        <f t="shared" si="907"/>
        <v>1026</v>
      </c>
      <c r="AW226" s="32">
        <f t="shared" si="908"/>
        <v>0.3</v>
      </c>
      <c r="AX226" s="32">
        <f t="shared" si="909"/>
        <v>0</v>
      </c>
      <c r="AY226" s="32">
        <f t="shared" si="910"/>
        <v>0.3</v>
      </c>
    </row>
    <row r="227" spans="1:51" outlineLevel="2" x14ac:dyDescent="0.25">
      <c r="A227" s="2">
        <v>1469</v>
      </c>
      <c r="B227" s="18">
        <v>600024342</v>
      </c>
      <c r="C227" s="18" t="s">
        <v>147</v>
      </c>
      <c r="D227" s="2">
        <v>3143</v>
      </c>
      <c r="E227" s="2" t="s">
        <v>72</v>
      </c>
      <c r="F227" s="18" t="s">
        <v>61</v>
      </c>
      <c r="G227" s="43">
        <v>576226</v>
      </c>
      <c r="H227" s="43">
        <v>424320</v>
      </c>
      <c r="I227" s="43"/>
      <c r="J227" s="43">
        <v>143420</v>
      </c>
      <c r="K227" s="43">
        <v>8486</v>
      </c>
      <c r="L227" s="43"/>
      <c r="M227" s="18">
        <v>1.0832999999999999</v>
      </c>
      <c r="N227" s="18">
        <v>1.0832999999999999</v>
      </c>
      <c r="O227" s="18"/>
      <c r="P227" s="43">
        <f t="shared" si="893"/>
        <v>0</v>
      </c>
      <c r="Q227" s="43"/>
      <c r="R227" s="43"/>
      <c r="S227" s="43"/>
      <c r="T227" s="43"/>
      <c r="U227" s="43">
        <f t="shared" si="894"/>
        <v>0</v>
      </c>
      <c r="V227" s="43">
        <f>ROUND(OON!J228*80%,0)</f>
        <v>0</v>
      </c>
      <c r="W227" s="43">
        <f>ROUND((OON!K228+OON!L228+OON!M228+OON!P228+OON!Q228)*80%,0)</f>
        <v>0</v>
      </c>
      <c r="X227" s="43">
        <f>ROUND((OON!N228+OON!R228),0)</f>
        <v>0</v>
      </c>
      <c r="Y227" s="43"/>
      <c r="Z227" s="43">
        <f t="shared" si="911"/>
        <v>0</v>
      </c>
      <c r="AA227" s="43">
        <f t="shared" si="895"/>
        <v>0</v>
      </c>
      <c r="AB227" s="43">
        <f t="shared" si="896"/>
        <v>0</v>
      </c>
      <c r="AC227" s="43">
        <f t="shared" si="897"/>
        <v>0</v>
      </c>
      <c r="AD227" s="43"/>
      <c r="AE227" s="43"/>
      <c r="AF227" s="43"/>
      <c r="AG227" s="43">
        <f t="shared" si="898"/>
        <v>0</v>
      </c>
      <c r="AH227" s="32">
        <f>OON!W228*80%</f>
        <v>0</v>
      </c>
      <c r="AI227" s="32">
        <f>OON!X228*80%</f>
        <v>0</v>
      </c>
      <c r="AJ227" s="18"/>
      <c r="AK227" s="18"/>
      <c r="AL227" s="18"/>
      <c r="AM227" s="18"/>
      <c r="AN227" s="32">
        <f t="shared" si="899"/>
        <v>0</v>
      </c>
      <c r="AO227" s="32">
        <f t="shared" si="900"/>
        <v>0</v>
      </c>
      <c r="AP227" s="32">
        <f t="shared" si="901"/>
        <v>0</v>
      </c>
      <c r="AQ227" s="43">
        <f t="shared" si="902"/>
        <v>576226</v>
      </c>
      <c r="AR227" s="43">
        <f t="shared" si="903"/>
        <v>424320</v>
      </c>
      <c r="AS227" s="43">
        <f t="shared" si="904"/>
        <v>0</v>
      </c>
      <c r="AT227" s="43">
        <f t="shared" si="905"/>
        <v>143420</v>
      </c>
      <c r="AU227" s="43">
        <f t="shared" si="906"/>
        <v>8486</v>
      </c>
      <c r="AV227" s="43">
        <f t="shared" si="907"/>
        <v>0</v>
      </c>
      <c r="AW227" s="32">
        <f t="shared" si="908"/>
        <v>1.0832999999999999</v>
      </c>
      <c r="AX227" s="32">
        <f t="shared" si="909"/>
        <v>1.0832999999999999</v>
      </c>
      <c r="AY227" s="32">
        <f t="shared" si="910"/>
        <v>0</v>
      </c>
    </row>
    <row r="228" spans="1:51" outlineLevel="2" x14ac:dyDescent="0.25">
      <c r="A228" s="2">
        <v>1469</v>
      </c>
      <c r="B228" s="18">
        <v>600024342</v>
      </c>
      <c r="C228" s="18" t="s">
        <v>147</v>
      </c>
      <c r="D228" s="2">
        <v>3143</v>
      </c>
      <c r="E228" s="2" t="s">
        <v>139</v>
      </c>
      <c r="F228" s="18" t="s">
        <v>218</v>
      </c>
      <c r="G228" s="43">
        <v>9831</v>
      </c>
      <c r="H228" s="43">
        <v>6930</v>
      </c>
      <c r="I228" s="43"/>
      <c r="J228" s="43">
        <v>2342</v>
      </c>
      <c r="K228" s="43">
        <v>139</v>
      </c>
      <c r="L228" s="43">
        <v>420</v>
      </c>
      <c r="M228" s="18">
        <v>0.03</v>
      </c>
      <c r="N228" s="18"/>
      <c r="O228" s="18">
        <v>0.03</v>
      </c>
      <c r="P228" s="43">
        <f t="shared" si="893"/>
        <v>0</v>
      </c>
      <c r="Q228" s="43"/>
      <c r="R228" s="43"/>
      <c r="S228" s="43"/>
      <c r="T228" s="43"/>
      <c r="U228" s="43">
        <f t="shared" si="894"/>
        <v>0</v>
      </c>
      <c r="V228" s="43">
        <f>ROUND(OON!J229*80%,0)</f>
        <v>0</v>
      </c>
      <c r="W228" s="43">
        <f>ROUND((OON!K229+OON!L229+OON!M229+OON!P229+OON!Q229)*80%,0)</f>
        <v>0</v>
      </c>
      <c r="X228" s="43">
        <f>ROUND((OON!N229+OON!R229),0)</f>
        <v>0</v>
      </c>
      <c r="Y228" s="43"/>
      <c r="Z228" s="43">
        <f t="shared" si="911"/>
        <v>0</v>
      </c>
      <c r="AA228" s="43">
        <f t="shared" si="895"/>
        <v>0</v>
      </c>
      <c r="AB228" s="43">
        <f t="shared" si="896"/>
        <v>0</v>
      </c>
      <c r="AC228" s="43">
        <f t="shared" si="897"/>
        <v>0</v>
      </c>
      <c r="AD228" s="43"/>
      <c r="AE228" s="43"/>
      <c r="AF228" s="43"/>
      <c r="AG228" s="43">
        <f t="shared" si="898"/>
        <v>0</v>
      </c>
      <c r="AH228" s="32">
        <f>OON!W229*80%</f>
        <v>0</v>
      </c>
      <c r="AI228" s="32">
        <f>OON!X229*80%</f>
        <v>0</v>
      </c>
      <c r="AJ228" s="18"/>
      <c r="AK228" s="18"/>
      <c r="AL228" s="18"/>
      <c r="AM228" s="18"/>
      <c r="AN228" s="32">
        <f t="shared" si="899"/>
        <v>0</v>
      </c>
      <c r="AO228" s="32">
        <f t="shared" si="900"/>
        <v>0</v>
      </c>
      <c r="AP228" s="32">
        <f t="shared" si="901"/>
        <v>0</v>
      </c>
      <c r="AQ228" s="43">
        <f t="shared" si="902"/>
        <v>9831</v>
      </c>
      <c r="AR228" s="43">
        <f t="shared" si="903"/>
        <v>6930</v>
      </c>
      <c r="AS228" s="43">
        <f t="shared" si="904"/>
        <v>0</v>
      </c>
      <c r="AT228" s="43">
        <f t="shared" si="905"/>
        <v>2342</v>
      </c>
      <c r="AU228" s="43">
        <f t="shared" si="906"/>
        <v>139</v>
      </c>
      <c r="AV228" s="43">
        <f t="shared" si="907"/>
        <v>420</v>
      </c>
      <c r="AW228" s="32">
        <f t="shared" si="908"/>
        <v>0.03</v>
      </c>
      <c r="AX228" s="32">
        <f t="shared" si="909"/>
        <v>0</v>
      </c>
      <c r="AY228" s="32">
        <f t="shared" si="910"/>
        <v>0.03</v>
      </c>
    </row>
    <row r="229" spans="1:51" outlineLevel="1" x14ac:dyDescent="0.25">
      <c r="A229" s="23"/>
      <c r="B229" s="24"/>
      <c r="C229" s="24" t="s">
        <v>205</v>
      </c>
      <c r="D229" s="23"/>
      <c r="E229" s="23"/>
      <c r="F229" s="24"/>
      <c r="G229" s="26">
        <f t="shared" ref="G229:AY229" si="912">SUBTOTAL(9,G223:G228)</f>
        <v>8261967</v>
      </c>
      <c r="H229" s="26">
        <f t="shared" si="912"/>
        <v>6043093</v>
      </c>
      <c r="I229" s="26">
        <f t="shared" si="912"/>
        <v>0</v>
      </c>
      <c r="J229" s="26">
        <f t="shared" si="912"/>
        <v>2042565</v>
      </c>
      <c r="K229" s="26">
        <f t="shared" si="912"/>
        <v>120863</v>
      </c>
      <c r="L229" s="26">
        <f t="shared" si="912"/>
        <v>55446</v>
      </c>
      <c r="M229" s="24">
        <f t="shared" si="912"/>
        <v>13.904699999999998</v>
      </c>
      <c r="N229" s="24">
        <f t="shared" si="912"/>
        <v>10.753299999999999</v>
      </c>
      <c r="O229" s="24">
        <f t="shared" si="912"/>
        <v>3.1513999999999993</v>
      </c>
      <c r="P229" s="26">
        <f t="shared" si="912"/>
        <v>0</v>
      </c>
      <c r="Q229" s="26">
        <f t="shared" si="912"/>
        <v>0</v>
      </c>
      <c r="R229" s="26">
        <f t="shared" si="912"/>
        <v>0</v>
      </c>
      <c r="S229" s="26">
        <f t="shared" si="912"/>
        <v>0</v>
      </c>
      <c r="T229" s="26">
        <f t="shared" si="912"/>
        <v>0</v>
      </c>
      <c r="U229" s="26">
        <f t="shared" si="912"/>
        <v>0</v>
      </c>
      <c r="V229" s="26">
        <f t="shared" si="912"/>
        <v>0</v>
      </c>
      <c r="W229" s="26">
        <f t="shared" si="912"/>
        <v>0</v>
      </c>
      <c r="X229" s="26">
        <f t="shared" si="912"/>
        <v>0</v>
      </c>
      <c r="Y229" s="26">
        <f t="shared" si="912"/>
        <v>0</v>
      </c>
      <c r="Z229" s="26">
        <f t="shared" si="912"/>
        <v>0</v>
      </c>
      <c r="AA229" s="26">
        <f t="shared" si="912"/>
        <v>0</v>
      </c>
      <c r="AB229" s="26">
        <f t="shared" si="912"/>
        <v>0</v>
      </c>
      <c r="AC229" s="26">
        <f t="shared" si="912"/>
        <v>0</v>
      </c>
      <c r="AD229" s="26">
        <f t="shared" si="912"/>
        <v>0</v>
      </c>
      <c r="AE229" s="26">
        <f t="shared" si="912"/>
        <v>0</v>
      </c>
      <c r="AF229" s="26">
        <f t="shared" si="912"/>
        <v>0</v>
      </c>
      <c r="AG229" s="26">
        <f t="shared" si="912"/>
        <v>0</v>
      </c>
      <c r="AH229" s="24">
        <f t="shared" si="912"/>
        <v>0</v>
      </c>
      <c r="AI229" s="24">
        <f t="shared" si="912"/>
        <v>0</v>
      </c>
      <c r="AJ229" s="24">
        <f t="shared" si="912"/>
        <v>0</v>
      </c>
      <c r="AK229" s="24">
        <f t="shared" si="912"/>
        <v>0</v>
      </c>
      <c r="AL229" s="24">
        <f t="shared" si="912"/>
        <v>0</v>
      </c>
      <c r="AM229" s="24">
        <f t="shared" si="912"/>
        <v>0</v>
      </c>
      <c r="AN229" s="24">
        <f t="shared" si="912"/>
        <v>0</v>
      </c>
      <c r="AO229" s="24">
        <f t="shared" si="912"/>
        <v>0</v>
      </c>
      <c r="AP229" s="24">
        <f t="shared" si="912"/>
        <v>0</v>
      </c>
      <c r="AQ229" s="26">
        <f t="shared" si="912"/>
        <v>8261967</v>
      </c>
      <c r="AR229" s="26">
        <f t="shared" si="912"/>
        <v>6043093</v>
      </c>
      <c r="AS229" s="26">
        <f t="shared" si="912"/>
        <v>0</v>
      </c>
      <c r="AT229" s="26">
        <f t="shared" si="912"/>
        <v>2042565</v>
      </c>
      <c r="AU229" s="26">
        <f t="shared" si="912"/>
        <v>120863</v>
      </c>
      <c r="AV229" s="26">
        <f t="shared" si="912"/>
        <v>55446</v>
      </c>
      <c r="AW229" s="51">
        <f t="shared" si="912"/>
        <v>13.904699999999998</v>
      </c>
      <c r="AX229" s="51">
        <f t="shared" si="912"/>
        <v>10.753299999999999</v>
      </c>
      <c r="AY229" s="51">
        <f t="shared" si="912"/>
        <v>3.1513999999999993</v>
      </c>
    </row>
    <row r="230" spans="1:51" outlineLevel="2" x14ac:dyDescent="0.25">
      <c r="A230" s="2">
        <v>1470</v>
      </c>
      <c r="B230" s="18">
        <v>600028828</v>
      </c>
      <c r="C230" s="18" t="s">
        <v>148</v>
      </c>
      <c r="D230" s="2">
        <v>3133</v>
      </c>
      <c r="E230" s="2" t="s">
        <v>75</v>
      </c>
      <c r="F230" s="18" t="s">
        <v>218</v>
      </c>
      <c r="G230" s="43">
        <v>11741472</v>
      </c>
      <c r="H230" s="43">
        <v>8597833</v>
      </c>
      <c r="I230" s="43"/>
      <c r="J230" s="43">
        <v>2906067</v>
      </c>
      <c r="K230" s="43">
        <v>171957</v>
      </c>
      <c r="L230" s="43">
        <v>65615</v>
      </c>
      <c r="M230" s="18">
        <v>17.46</v>
      </c>
      <c r="N230" s="18">
        <v>10.97</v>
      </c>
      <c r="O230" s="18">
        <v>6.49</v>
      </c>
      <c r="P230" s="43">
        <f t="shared" ref="P230:P232" si="913">W230*-1</f>
        <v>-136000</v>
      </c>
      <c r="Q230" s="43"/>
      <c r="R230" s="43"/>
      <c r="S230" s="43"/>
      <c r="T230" s="43"/>
      <c r="U230" s="43">
        <f t="shared" ref="U230:U232" si="914">P230+Q230+R230+S230+T230</f>
        <v>-136000</v>
      </c>
      <c r="V230" s="43">
        <f>ROUND(OON!J231*80%,0)</f>
        <v>0</v>
      </c>
      <c r="W230" s="43">
        <f>ROUND((OON!K231+OON!L231+OON!M231+OON!P231+OON!Q231)*80%,0)</f>
        <v>136000</v>
      </c>
      <c r="X230" s="43">
        <f>ROUND((OON!N231+OON!R231),0)</f>
        <v>0</v>
      </c>
      <c r="Y230" s="43"/>
      <c r="Z230" s="43">
        <f t="shared" ref="Z230:Z232" si="915">V230+W230+X230+Y230</f>
        <v>136000</v>
      </c>
      <c r="AA230" s="43">
        <f t="shared" ref="AA230:AA232" si="916">U230+Z230</f>
        <v>0</v>
      </c>
      <c r="AB230" s="43">
        <f t="shared" ref="AB230:AB232" si="917">ROUND((U230+V230+W230)*33.8%,0)</f>
        <v>0</v>
      </c>
      <c r="AC230" s="43">
        <f t="shared" ref="AC230:AC232" si="918">ROUND(U230*2%,0)</f>
        <v>-2720</v>
      </c>
      <c r="AD230" s="43"/>
      <c r="AE230" s="43"/>
      <c r="AF230" s="43"/>
      <c r="AG230" s="43">
        <f t="shared" ref="AG230:AG232" si="919">AD230+AE230+AF230</f>
        <v>0</v>
      </c>
      <c r="AH230" s="32">
        <f>OON!W231*80%</f>
        <v>-0.14399999999999999</v>
      </c>
      <c r="AI230" s="32">
        <f>OON!X231*80%</f>
        <v>-0.17600000000000002</v>
      </c>
      <c r="AJ230" s="18"/>
      <c r="AK230" s="18"/>
      <c r="AL230" s="18"/>
      <c r="AM230" s="18"/>
      <c r="AN230" s="32">
        <f t="shared" ref="AN230:AN232" si="920">AH230+AJ230+AK230+AL230</f>
        <v>-0.14399999999999999</v>
      </c>
      <c r="AO230" s="32">
        <f t="shared" ref="AO230:AO232" si="921">AI230+AM230</f>
        <v>-0.17600000000000002</v>
      </c>
      <c r="AP230" s="32">
        <f t="shared" ref="AP230:AP232" si="922">AN230+AO230</f>
        <v>-0.32</v>
      </c>
      <c r="AQ230" s="43">
        <f t="shared" ref="AQ230:AQ232" si="923">AR230+AS230+AT230+AU230+AV230</f>
        <v>11738752</v>
      </c>
      <c r="AR230" s="43">
        <f t="shared" ref="AR230:AR232" si="924">H230+U230</f>
        <v>8461833</v>
      </c>
      <c r="AS230" s="43">
        <f t="shared" ref="AS230:AS232" si="925">I230+Z230</f>
        <v>136000</v>
      </c>
      <c r="AT230" s="43">
        <f t="shared" ref="AT230:AT232" si="926">J230+AB230</f>
        <v>2906067</v>
      </c>
      <c r="AU230" s="43">
        <f t="shared" ref="AU230:AU232" si="927">K230+AC230</f>
        <v>169237</v>
      </c>
      <c r="AV230" s="43">
        <f t="shared" ref="AV230:AV232" si="928">L230+AG230</f>
        <v>65615</v>
      </c>
      <c r="AW230" s="32">
        <f t="shared" ref="AW230:AW232" si="929">AX230+AY230</f>
        <v>17.14</v>
      </c>
      <c r="AX230" s="32">
        <f t="shared" ref="AX230:AX232" si="930">N230+AN230</f>
        <v>10.826000000000001</v>
      </c>
      <c r="AY230" s="32">
        <f t="shared" ref="AY230:AY232" si="931">O230+AO230</f>
        <v>6.3140000000000001</v>
      </c>
    </row>
    <row r="231" spans="1:51" outlineLevel="2" x14ac:dyDescent="0.25">
      <c r="A231" s="2">
        <v>1470</v>
      </c>
      <c r="B231" s="18">
        <v>600028828</v>
      </c>
      <c r="C231" s="18" t="s">
        <v>148</v>
      </c>
      <c r="D231" s="2">
        <v>3133</v>
      </c>
      <c r="E231" s="2" t="s">
        <v>62</v>
      </c>
      <c r="F231" s="18" t="s">
        <v>218</v>
      </c>
      <c r="G231" s="43"/>
      <c r="H231" s="43"/>
      <c r="I231" s="43"/>
      <c r="J231" s="43"/>
      <c r="K231" s="43"/>
      <c r="L231" s="43"/>
      <c r="M231" s="18"/>
      <c r="N231" s="18"/>
      <c r="O231" s="18"/>
      <c r="P231" s="43">
        <f t="shared" si="913"/>
        <v>0</v>
      </c>
      <c r="Q231" s="43"/>
      <c r="R231" s="43"/>
      <c r="S231" s="43"/>
      <c r="T231" s="43"/>
      <c r="U231" s="43">
        <f t="shared" si="914"/>
        <v>0</v>
      </c>
      <c r="V231" s="43">
        <f>ROUND(OON!J232*80%,0)</f>
        <v>0</v>
      </c>
      <c r="W231" s="43">
        <f>ROUND((OON!K232+OON!L232+OON!M232+OON!P232+OON!Q232)*80%,0)</f>
        <v>0</v>
      </c>
      <c r="X231" s="43">
        <f>ROUND((OON!N232+OON!R232),0)</f>
        <v>0</v>
      </c>
      <c r="Y231" s="43"/>
      <c r="Z231" s="43">
        <f t="shared" si="915"/>
        <v>0</v>
      </c>
      <c r="AA231" s="43">
        <f t="shared" si="916"/>
        <v>0</v>
      </c>
      <c r="AB231" s="43">
        <f t="shared" si="917"/>
        <v>0</v>
      </c>
      <c r="AC231" s="43">
        <f t="shared" si="918"/>
        <v>0</v>
      </c>
      <c r="AD231" s="43"/>
      <c r="AE231" s="43"/>
      <c r="AF231" s="43"/>
      <c r="AG231" s="43">
        <f t="shared" si="919"/>
        <v>0</v>
      </c>
      <c r="AH231" s="32">
        <f>OON!W232*80%</f>
        <v>0</v>
      </c>
      <c r="AI231" s="32">
        <f>OON!X232*80%</f>
        <v>0</v>
      </c>
      <c r="AJ231" s="18"/>
      <c r="AK231" s="18"/>
      <c r="AL231" s="18"/>
      <c r="AM231" s="18"/>
      <c r="AN231" s="32">
        <f t="shared" si="920"/>
        <v>0</v>
      </c>
      <c r="AO231" s="32">
        <f t="shared" si="921"/>
        <v>0</v>
      </c>
      <c r="AP231" s="32">
        <f t="shared" si="922"/>
        <v>0</v>
      </c>
      <c r="AQ231" s="43">
        <f t="shared" si="923"/>
        <v>0</v>
      </c>
      <c r="AR231" s="43">
        <f t="shared" si="924"/>
        <v>0</v>
      </c>
      <c r="AS231" s="43">
        <f t="shared" si="925"/>
        <v>0</v>
      </c>
      <c r="AT231" s="43">
        <f t="shared" si="926"/>
        <v>0</v>
      </c>
      <c r="AU231" s="43">
        <f t="shared" si="927"/>
        <v>0</v>
      </c>
      <c r="AV231" s="43">
        <f t="shared" si="928"/>
        <v>0</v>
      </c>
      <c r="AW231" s="32">
        <f t="shared" si="929"/>
        <v>0</v>
      </c>
      <c r="AX231" s="32">
        <f t="shared" si="930"/>
        <v>0</v>
      </c>
      <c r="AY231" s="32">
        <f t="shared" si="931"/>
        <v>0</v>
      </c>
    </row>
    <row r="232" spans="1:51" outlineLevel="2" x14ac:dyDescent="0.25">
      <c r="A232" s="2">
        <v>1470</v>
      </c>
      <c r="B232" s="18">
        <v>600028828</v>
      </c>
      <c r="C232" s="18" t="s">
        <v>148</v>
      </c>
      <c r="D232" s="2">
        <v>3141</v>
      </c>
      <c r="E232" s="2" t="s">
        <v>63</v>
      </c>
      <c r="F232" s="18" t="s">
        <v>218</v>
      </c>
      <c r="G232" s="43">
        <v>355194</v>
      </c>
      <c r="H232" s="43">
        <v>260284</v>
      </c>
      <c r="I232" s="43"/>
      <c r="J232" s="43">
        <v>87976</v>
      </c>
      <c r="K232" s="43">
        <v>5206</v>
      </c>
      <c r="L232" s="43">
        <v>1728</v>
      </c>
      <c r="M232" s="18">
        <v>0.89</v>
      </c>
      <c r="N232" s="18"/>
      <c r="O232" s="18">
        <v>0.89</v>
      </c>
      <c r="P232" s="43">
        <f t="shared" si="913"/>
        <v>0</v>
      </c>
      <c r="Q232" s="43"/>
      <c r="R232" s="43"/>
      <c r="S232" s="43"/>
      <c r="T232" s="43"/>
      <c r="U232" s="43">
        <f t="shared" si="914"/>
        <v>0</v>
      </c>
      <c r="V232" s="43">
        <f>ROUND(OON!J233*80%,0)</f>
        <v>0</v>
      </c>
      <c r="W232" s="43">
        <f>ROUND((OON!K233+OON!L233+OON!M233+OON!P233+OON!Q233)*80%,0)</f>
        <v>0</v>
      </c>
      <c r="X232" s="43">
        <f>ROUND((OON!N233+OON!R233),0)</f>
        <v>0</v>
      </c>
      <c r="Y232" s="43"/>
      <c r="Z232" s="43">
        <f t="shared" si="915"/>
        <v>0</v>
      </c>
      <c r="AA232" s="43">
        <f t="shared" si="916"/>
        <v>0</v>
      </c>
      <c r="AB232" s="43">
        <f t="shared" si="917"/>
        <v>0</v>
      </c>
      <c r="AC232" s="43">
        <f t="shared" si="918"/>
        <v>0</v>
      </c>
      <c r="AD232" s="43"/>
      <c r="AE232" s="43"/>
      <c r="AF232" s="43"/>
      <c r="AG232" s="43">
        <f t="shared" si="919"/>
        <v>0</v>
      </c>
      <c r="AH232" s="32">
        <f>OON!W233*80%</f>
        <v>0</v>
      </c>
      <c r="AI232" s="32">
        <f>OON!X233*80%</f>
        <v>0</v>
      </c>
      <c r="AJ232" s="18"/>
      <c r="AK232" s="18"/>
      <c r="AL232" s="18"/>
      <c r="AM232" s="18"/>
      <c r="AN232" s="32">
        <f t="shared" si="920"/>
        <v>0</v>
      </c>
      <c r="AO232" s="32">
        <f t="shared" si="921"/>
        <v>0</v>
      </c>
      <c r="AP232" s="32">
        <f t="shared" si="922"/>
        <v>0</v>
      </c>
      <c r="AQ232" s="43">
        <f t="shared" si="923"/>
        <v>355194</v>
      </c>
      <c r="AR232" s="43">
        <f t="shared" si="924"/>
        <v>260284</v>
      </c>
      <c r="AS232" s="43">
        <f t="shared" si="925"/>
        <v>0</v>
      </c>
      <c r="AT232" s="43">
        <f t="shared" si="926"/>
        <v>87976</v>
      </c>
      <c r="AU232" s="43">
        <f t="shared" si="927"/>
        <v>5206</v>
      </c>
      <c r="AV232" s="43">
        <f t="shared" si="928"/>
        <v>1728</v>
      </c>
      <c r="AW232" s="32">
        <f t="shared" si="929"/>
        <v>0.89</v>
      </c>
      <c r="AX232" s="32">
        <f t="shared" si="930"/>
        <v>0</v>
      </c>
      <c r="AY232" s="32">
        <f t="shared" si="931"/>
        <v>0.89</v>
      </c>
    </row>
    <row r="233" spans="1:51" outlineLevel="1" x14ac:dyDescent="0.25">
      <c r="A233" s="23"/>
      <c r="B233" s="24"/>
      <c r="C233" s="24" t="s">
        <v>206</v>
      </c>
      <c r="D233" s="23"/>
      <c r="E233" s="23"/>
      <c r="F233" s="24"/>
      <c r="G233" s="26">
        <f t="shared" ref="G233:AY233" si="932">SUBTOTAL(9,G230:G232)</f>
        <v>12096666</v>
      </c>
      <c r="H233" s="26">
        <f t="shared" si="932"/>
        <v>8858117</v>
      </c>
      <c r="I233" s="26">
        <f t="shared" si="932"/>
        <v>0</v>
      </c>
      <c r="J233" s="26">
        <f t="shared" si="932"/>
        <v>2994043</v>
      </c>
      <c r="K233" s="26">
        <f t="shared" si="932"/>
        <v>177163</v>
      </c>
      <c r="L233" s="26">
        <f t="shared" si="932"/>
        <v>67343</v>
      </c>
      <c r="M233" s="24">
        <f t="shared" si="932"/>
        <v>18.350000000000001</v>
      </c>
      <c r="N233" s="24">
        <f t="shared" si="932"/>
        <v>10.97</v>
      </c>
      <c r="O233" s="24">
        <f t="shared" si="932"/>
        <v>7.38</v>
      </c>
      <c r="P233" s="26">
        <f t="shared" si="932"/>
        <v>-136000</v>
      </c>
      <c r="Q233" s="26">
        <f t="shared" si="932"/>
        <v>0</v>
      </c>
      <c r="R233" s="26">
        <f t="shared" si="932"/>
        <v>0</v>
      </c>
      <c r="S233" s="26">
        <f t="shared" si="932"/>
        <v>0</v>
      </c>
      <c r="T233" s="26">
        <f t="shared" si="932"/>
        <v>0</v>
      </c>
      <c r="U233" s="26">
        <f t="shared" si="932"/>
        <v>-136000</v>
      </c>
      <c r="V233" s="26">
        <f t="shared" si="932"/>
        <v>0</v>
      </c>
      <c r="W233" s="26">
        <f t="shared" si="932"/>
        <v>136000</v>
      </c>
      <c r="X233" s="26">
        <f t="shared" si="932"/>
        <v>0</v>
      </c>
      <c r="Y233" s="26">
        <f t="shared" si="932"/>
        <v>0</v>
      </c>
      <c r="Z233" s="26">
        <f t="shared" si="932"/>
        <v>136000</v>
      </c>
      <c r="AA233" s="26">
        <f t="shared" si="932"/>
        <v>0</v>
      </c>
      <c r="AB233" s="26">
        <f t="shared" si="932"/>
        <v>0</v>
      </c>
      <c r="AC233" s="26">
        <f t="shared" si="932"/>
        <v>-2720</v>
      </c>
      <c r="AD233" s="26">
        <f t="shared" si="932"/>
        <v>0</v>
      </c>
      <c r="AE233" s="26">
        <f t="shared" si="932"/>
        <v>0</v>
      </c>
      <c r="AF233" s="26">
        <f t="shared" si="932"/>
        <v>0</v>
      </c>
      <c r="AG233" s="26">
        <f t="shared" si="932"/>
        <v>0</v>
      </c>
      <c r="AH233" s="24">
        <f t="shared" si="932"/>
        <v>-0.14399999999999999</v>
      </c>
      <c r="AI233" s="24">
        <f t="shared" si="932"/>
        <v>-0.17600000000000002</v>
      </c>
      <c r="AJ233" s="24">
        <f t="shared" si="932"/>
        <v>0</v>
      </c>
      <c r="AK233" s="24">
        <f t="shared" si="932"/>
        <v>0</v>
      </c>
      <c r="AL233" s="24">
        <f t="shared" si="932"/>
        <v>0</v>
      </c>
      <c r="AM233" s="24">
        <f t="shared" si="932"/>
        <v>0</v>
      </c>
      <c r="AN233" s="24">
        <f t="shared" si="932"/>
        <v>-0.14399999999999999</v>
      </c>
      <c r="AO233" s="24">
        <f t="shared" si="932"/>
        <v>-0.17600000000000002</v>
      </c>
      <c r="AP233" s="24">
        <f t="shared" si="932"/>
        <v>-0.32</v>
      </c>
      <c r="AQ233" s="26">
        <f t="shared" si="932"/>
        <v>12093946</v>
      </c>
      <c r="AR233" s="26">
        <f t="shared" si="932"/>
        <v>8722117</v>
      </c>
      <c r="AS233" s="26">
        <f t="shared" si="932"/>
        <v>136000</v>
      </c>
      <c r="AT233" s="26">
        <f t="shared" si="932"/>
        <v>2994043</v>
      </c>
      <c r="AU233" s="26">
        <f t="shared" si="932"/>
        <v>174443</v>
      </c>
      <c r="AV233" s="26">
        <f t="shared" si="932"/>
        <v>67343</v>
      </c>
      <c r="AW233" s="51">
        <f t="shared" si="932"/>
        <v>18.03</v>
      </c>
      <c r="AX233" s="51">
        <f t="shared" si="932"/>
        <v>10.826000000000001</v>
      </c>
      <c r="AY233" s="51">
        <f t="shared" si="932"/>
        <v>7.2039999999999997</v>
      </c>
    </row>
    <row r="234" spans="1:51" outlineLevel="2" x14ac:dyDescent="0.25">
      <c r="A234" s="2">
        <v>1471</v>
      </c>
      <c r="B234" s="18">
        <v>600028836</v>
      </c>
      <c r="C234" s="18" t="s">
        <v>149</v>
      </c>
      <c r="D234" s="2">
        <v>3133</v>
      </c>
      <c r="E234" s="2" t="s">
        <v>75</v>
      </c>
      <c r="F234" s="18" t="s">
        <v>218</v>
      </c>
      <c r="G234" s="43">
        <v>20911002</v>
      </c>
      <c r="H234" s="43">
        <v>15312331</v>
      </c>
      <c r="I234" s="43"/>
      <c r="J234" s="43">
        <v>5175568</v>
      </c>
      <c r="K234" s="43">
        <v>306247</v>
      </c>
      <c r="L234" s="43">
        <v>116856</v>
      </c>
      <c r="M234" s="18">
        <v>31.1</v>
      </c>
      <c r="N234" s="18">
        <v>19.53</v>
      </c>
      <c r="O234" s="18">
        <v>11.57</v>
      </c>
      <c r="P234" s="43">
        <f t="shared" ref="P234:P236" si="933">W234*-1</f>
        <v>-148000</v>
      </c>
      <c r="Q234" s="43"/>
      <c r="R234" s="43"/>
      <c r="S234" s="43"/>
      <c r="T234" s="43"/>
      <c r="U234" s="43">
        <f t="shared" ref="U234:U236" si="934">P234+Q234+R234+S234+T234</f>
        <v>-148000</v>
      </c>
      <c r="V234" s="43">
        <f>ROUND(OON!J235*80%,0)</f>
        <v>0</v>
      </c>
      <c r="W234" s="43">
        <f>ROUND((OON!K235+OON!L235+OON!M235+OON!P235+OON!Q235)*80%,0)</f>
        <v>148000</v>
      </c>
      <c r="X234" s="43">
        <f>ROUND((OON!N235+OON!R235),0)</f>
        <v>0</v>
      </c>
      <c r="Y234" s="43"/>
      <c r="Z234" s="43">
        <f t="shared" ref="Z234:Z236" si="935">V234+W234+X234+Y234</f>
        <v>148000</v>
      </c>
      <c r="AA234" s="43">
        <f t="shared" ref="AA234:AA236" si="936">U234+Z234</f>
        <v>0</v>
      </c>
      <c r="AB234" s="43">
        <f t="shared" ref="AB234:AB236" si="937">ROUND((U234+V234+W234)*33.8%,0)</f>
        <v>0</v>
      </c>
      <c r="AC234" s="43">
        <f t="shared" ref="AC234:AC236" si="938">ROUND(U234*2%,0)</f>
        <v>-2960</v>
      </c>
      <c r="AD234" s="43"/>
      <c r="AE234" s="43"/>
      <c r="AF234" s="43"/>
      <c r="AG234" s="43">
        <f t="shared" ref="AG234:AG236" si="939">AD234+AE234+AF234</f>
        <v>0</v>
      </c>
      <c r="AH234" s="32">
        <f>OON!W235*80%</f>
        <v>-0.17600000000000002</v>
      </c>
      <c r="AI234" s="32">
        <f>OON!X235*80%</f>
        <v>-0.16000000000000003</v>
      </c>
      <c r="AJ234" s="18"/>
      <c r="AK234" s="18"/>
      <c r="AL234" s="18"/>
      <c r="AM234" s="18"/>
      <c r="AN234" s="32">
        <f t="shared" ref="AN234:AN236" si="940">AH234+AJ234+AK234+AL234</f>
        <v>-0.17600000000000002</v>
      </c>
      <c r="AO234" s="32">
        <f t="shared" ref="AO234:AO236" si="941">AI234+AM234</f>
        <v>-0.16000000000000003</v>
      </c>
      <c r="AP234" s="32">
        <f t="shared" ref="AP234:AP236" si="942">AN234+AO234</f>
        <v>-0.33600000000000008</v>
      </c>
      <c r="AQ234" s="43">
        <f t="shared" ref="AQ234:AQ236" si="943">AR234+AS234+AT234+AU234+AV234</f>
        <v>20908042</v>
      </c>
      <c r="AR234" s="43">
        <f t="shared" ref="AR234:AR236" si="944">H234+U234</f>
        <v>15164331</v>
      </c>
      <c r="AS234" s="43">
        <f t="shared" ref="AS234:AS236" si="945">I234+Z234</f>
        <v>148000</v>
      </c>
      <c r="AT234" s="43">
        <f t="shared" ref="AT234:AT236" si="946">J234+AB234</f>
        <v>5175568</v>
      </c>
      <c r="AU234" s="43">
        <f t="shared" ref="AU234:AU236" si="947">K234+AC234</f>
        <v>303287</v>
      </c>
      <c r="AV234" s="43">
        <f t="shared" ref="AV234:AV236" si="948">L234+AG234</f>
        <v>116856</v>
      </c>
      <c r="AW234" s="32">
        <f t="shared" ref="AW234:AW236" si="949">AX234+AY234</f>
        <v>30.764000000000003</v>
      </c>
      <c r="AX234" s="32">
        <f t="shared" ref="AX234:AX236" si="950">N234+AN234</f>
        <v>19.354000000000003</v>
      </c>
      <c r="AY234" s="32">
        <f t="shared" ref="AY234:AY236" si="951">O234+AO234</f>
        <v>11.41</v>
      </c>
    </row>
    <row r="235" spans="1:51" outlineLevel="2" x14ac:dyDescent="0.25">
      <c r="A235" s="2">
        <v>1471</v>
      </c>
      <c r="B235" s="18">
        <v>600028836</v>
      </c>
      <c r="C235" s="18" t="s">
        <v>149</v>
      </c>
      <c r="D235" s="2">
        <v>3133</v>
      </c>
      <c r="E235" s="2" t="s">
        <v>62</v>
      </c>
      <c r="F235" s="18" t="s">
        <v>218</v>
      </c>
      <c r="G235" s="43"/>
      <c r="H235" s="43"/>
      <c r="I235" s="43"/>
      <c r="J235" s="43"/>
      <c r="K235" s="43"/>
      <c r="L235" s="43"/>
      <c r="M235" s="18"/>
      <c r="N235" s="18"/>
      <c r="O235" s="18"/>
      <c r="P235" s="43">
        <f t="shared" si="933"/>
        <v>0</v>
      </c>
      <c r="Q235" s="43"/>
      <c r="R235" s="43"/>
      <c r="S235" s="43"/>
      <c r="T235" s="43"/>
      <c r="U235" s="43">
        <f t="shared" si="934"/>
        <v>0</v>
      </c>
      <c r="V235" s="43">
        <f>ROUND(OON!J236*80%,0)</f>
        <v>0</v>
      </c>
      <c r="W235" s="43">
        <f>ROUND((OON!K236+OON!L236+OON!M236+OON!P236+OON!Q236)*80%,0)</f>
        <v>0</v>
      </c>
      <c r="X235" s="43">
        <f>ROUND((OON!N236+OON!R236),0)</f>
        <v>0</v>
      </c>
      <c r="Y235" s="43"/>
      <c r="Z235" s="43">
        <f t="shared" si="935"/>
        <v>0</v>
      </c>
      <c r="AA235" s="43">
        <f t="shared" si="936"/>
        <v>0</v>
      </c>
      <c r="AB235" s="43">
        <f t="shared" si="937"/>
        <v>0</v>
      </c>
      <c r="AC235" s="43">
        <f t="shared" si="938"/>
        <v>0</v>
      </c>
      <c r="AD235" s="43"/>
      <c r="AE235" s="43"/>
      <c r="AF235" s="43"/>
      <c r="AG235" s="43">
        <f t="shared" si="939"/>
        <v>0</v>
      </c>
      <c r="AH235" s="32">
        <f>OON!W236*80%</f>
        <v>0</v>
      </c>
      <c r="AI235" s="32">
        <f>OON!X236*80%</f>
        <v>0</v>
      </c>
      <c r="AJ235" s="18"/>
      <c r="AK235" s="18"/>
      <c r="AL235" s="18"/>
      <c r="AM235" s="18"/>
      <c r="AN235" s="32">
        <f t="shared" si="940"/>
        <v>0</v>
      </c>
      <c r="AO235" s="32">
        <f t="shared" si="941"/>
        <v>0</v>
      </c>
      <c r="AP235" s="32">
        <f t="shared" si="942"/>
        <v>0</v>
      </c>
      <c r="AQ235" s="43">
        <f t="shared" si="943"/>
        <v>0</v>
      </c>
      <c r="AR235" s="43">
        <f t="shared" si="944"/>
        <v>0</v>
      </c>
      <c r="AS235" s="43">
        <f t="shared" si="945"/>
        <v>0</v>
      </c>
      <c r="AT235" s="43">
        <f t="shared" si="946"/>
        <v>0</v>
      </c>
      <c r="AU235" s="43">
        <f t="shared" si="947"/>
        <v>0</v>
      </c>
      <c r="AV235" s="43">
        <f t="shared" si="948"/>
        <v>0</v>
      </c>
      <c r="AW235" s="32">
        <f t="shared" si="949"/>
        <v>0</v>
      </c>
      <c r="AX235" s="32">
        <f t="shared" si="950"/>
        <v>0</v>
      </c>
      <c r="AY235" s="32">
        <f t="shared" si="951"/>
        <v>0</v>
      </c>
    </row>
    <row r="236" spans="1:51" outlineLevel="2" x14ac:dyDescent="0.25">
      <c r="A236" s="2">
        <v>1471</v>
      </c>
      <c r="B236" s="18">
        <v>600028836</v>
      </c>
      <c r="C236" s="18" t="s">
        <v>149</v>
      </c>
      <c r="D236" s="2">
        <v>3141</v>
      </c>
      <c r="E236" s="2" t="s">
        <v>63</v>
      </c>
      <c r="F236" s="18" t="s">
        <v>218</v>
      </c>
      <c r="G236" s="43">
        <v>772776</v>
      </c>
      <c r="H236" s="43">
        <v>566118</v>
      </c>
      <c r="I236" s="43"/>
      <c r="J236" s="43">
        <v>191348</v>
      </c>
      <c r="K236" s="43">
        <v>11322</v>
      </c>
      <c r="L236" s="43">
        <v>3988</v>
      </c>
      <c r="M236" s="18">
        <v>1.93</v>
      </c>
      <c r="N236" s="18"/>
      <c r="O236" s="18">
        <v>1.93</v>
      </c>
      <c r="P236" s="43">
        <f t="shared" si="933"/>
        <v>0</v>
      </c>
      <c r="Q236" s="43"/>
      <c r="R236" s="43"/>
      <c r="S236" s="43"/>
      <c r="T236" s="43"/>
      <c r="U236" s="43">
        <f t="shared" si="934"/>
        <v>0</v>
      </c>
      <c r="V236" s="43">
        <f>ROUND(OON!J237*80%,0)</f>
        <v>0</v>
      </c>
      <c r="W236" s="43">
        <f>ROUND((OON!K237+OON!L237+OON!M237+OON!P237+OON!Q237)*80%,0)</f>
        <v>0</v>
      </c>
      <c r="X236" s="43">
        <f>ROUND((OON!N237+OON!R237),0)</f>
        <v>0</v>
      </c>
      <c r="Y236" s="43"/>
      <c r="Z236" s="43">
        <f t="shared" si="935"/>
        <v>0</v>
      </c>
      <c r="AA236" s="43">
        <f t="shared" si="936"/>
        <v>0</v>
      </c>
      <c r="AB236" s="43">
        <f t="shared" si="937"/>
        <v>0</v>
      </c>
      <c r="AC236" s="43">
        <f t="shared" si="938"/>
        <v>0</v>
      </c>
      <c r="AD236" s="43"/>
      <c r="AE236" s="43"/>
      <c r="AF236" s="43"/>
      <c r="AG236" s="43">
        <f t="shared" si="939"/>
        <v>0</v>
      </c>
      <c r="AH236" s="32">
        <f>OON!W237*80%</f>
        <v>0</v>
      </c>
      <c r="AI236" s="32">
        <f>OON!X237*80%</f>
        <v>0</v>
      </c>
      <c r="AJ236" s="18"/>
      <c r="AK236" s="18"/>
      <c r="AL236" s="18"/>
      <c r="AM236" s="18"/>
      <c r="AN236" s="32">
        <f t="shared" si="940"/>
        <v>0</v>
      </c>
      <c r="AO236" s="32">
        <f t="shared" si="941"/>
        <v>0</v>
      </c>
      <c r="AP236" s="32">
        <f t="shared" si="942"/>
        <v>0</v>
      </c>
      <c r="AQ236" s="43">
        <f t="shared" si="943"/>
        <v>772776</v>
      </c>
      <c r="AR236" s="43">
        <f t="shared" si="944"/>
        <v>566118</v>
      </c>
      <c r="AS236" s="43">
        <f t="shared" si="945"/>
        <v>0</v>
      </c>
      <c r="AT236" s="43">
        <f t="shared" si="946"/>
        <v>191348</v>
      </c>
      <c r="AU236" s="43">
        <f t="shared" si="947"/>
        <v>11322</v>
      </c>
      <c r="AV236" s="43">
        <f t="shared" si="948"/>
        <v>3988</v>
      </c>
      <c r="AW236" s="32">
        <f t="shared" si="949"/>
        <v>1.93</v>
      </c>
      <c r="AX236" s="32">
        <f t="shared" si="950"/>
        <v>0</v>
      </c>
      <c r="AY236" s="32">
        <f t="shared" si="951"/>
        <v>1.93</v>
      </c>
    </row>
    <row r="237" spans="1:51" outlineLevel="1" x14ac:dyDescent="0.25">
      <c r="A237" s="23"/>
      <c r="B237" s="24"/>
      <c r="C237" s="24" t="s">
        <v>207</v>
      </c>
      <c r="D237" s="23"/>
      <c r="E237" s="23"/>
      <c r="F237" s="24"/>
      <c r="G237" s="26">
        <f t="shared" ref="G237:AY237" si="952">SUBTOTAL(9,G234:G236)</f>
        <v>21683778</v>
      </c>
      <c r="H237" s="26">
        <f t="shared" si="952"/>
        <v>15878449</v>
      </c>
      <c r="I237" s="26">
        <f t="shared" si="952"/>
        <v>0</v>
      </c>
      <c r="J237" s="26">
        <f t="shared" si="952"/>
        <v>5366916</v>
      </c>
      <c r="K237" s="26">
        <f t="shared" si="952"/>
        <v>317569</v>
      </c>
      <c r="L237" s="26">
        <f t="shared" si="952"/>
        <v>120844</v>
      </c>
      <c r="M237" s="24">
        <f t="shared" si="952"/>
        <v>33.03</v>
      </c>
      <c r="N237" s="24">
        <f t="shared" si="952"/>
        <v>19.53</v>
      </c>
      <c r="O237" s="24">
        <f t="shared" si="952"/>
        <v>13.5</v>
      </c>
      <c r="P237" s="26">
        <f t="shared" si="952"/>
        <v>-148000</v>
      </c>
      <c r="Q237" s="26">
        <f t="shared" si="952"/>
        <v>0</v>
      </c>
      <c r="R237" s="26">
        <f t="shared" si="952"/>
        <v>0</v>
      </c>
      <c r="S237" s="26">
        <f t="shared" si="952"/>
        <v>0</v>
      </c>
      <c r="T237" s="26">
        <f t="shared" si="952"/>
        <v>0</v>
      </c>
      <c r="U237" s="26">
        <f t="shared" si="952"/>
        <v>-148000</v>
      </c>
      <c r="V237" s="26">
        <f t="shared" si="952"/>
        <v>0</v>
      </c>
      <c r="W237" s="26">
        <f t="shared" si="952"/>
        <v>148000</v>
      </c>
      <c r="X237" s="26">
        <f t="shared" si="952"/>
        <v>0</v>
      </c>
      <c r="Y237" s="26">
        <f t="shared" si="952"/>
        <v>0</v>
      </c>
      <c r="Z237" s="26">
        <f t="shared" si="952"/>
        <v>148000</v>
      </c>
      <c r="AA237" s="26">
        <f t="shared" si="952"/>
        <v>0</v>
      </c>
      <c r="AB237" s="26">
        <f t="shared" si="952"/>
        <v>0</v>
      </c>
      <c r="AC237" s="26">
        <f t="shared" si="952"/>
        <v>-2960</v>
      </c>
      <c r="AD237" s="26">
        <f t="shared" si="952"/>
        <v>0</v>
      </c>
      <c r="AE237" s="26">
        <f t="shared" si="952"/>
        <v>0</v>
      </c>
      <c r="AF237" s="26">
        <f t="shared" si="952"/>
        <v>0</v>
      </c>
      <c r="AG237" s="26">
        <f t="shared" si="952"/>
        <v>0</v>
      </c>
      <c r="AH237" s="24">
        <f t="shared" si="952"/>
        <v>-0.17600000000000002</v>
      </c>
      <c r="AI237" s="24">
        <f t="shared" si="952"/>
        <v>-0.16000000000000003</v>
      </c>
      <c r="AJ237" s="24">
        <f t="shared" si="952"/>
        <v>0</v>
      </c>
      <c r="AK237" s="24">
        <f t="shared" si="952"/>
        <v>0</v>
      </c>
      <c r="AL237" s="24">
        <f t="shared" si="952"/>
        <v>0</v>
      </c>
      <c r="AM237" s="24">
        <f t="shared" si="952"/>
        <v>0</v>
      </c>
      <c r="AN237" s="24">
        <f t="shared" si="952"/>
        <v>-0.17600000000000002</v>
      </c>
      <c r="AO237" s="24">
        <f t="shared" si="952"/>
        <v>-0.16000000000000003</v>
      </c>
      <c r="AP237" s="24">
        <f t="shared" si="952"/>
        <v>-0.33600000000000008</v>
      </c>
      <c r="AQ237" s="26">
        <f t="shared" si="952"/>
        <v>21680818</v>
      </c>
      <c r="AR237" s="26">
        <f t="shared" si="952"/>
        <v>15730449</v>
      </c>
      <c r="AS237" s="26">
        <f t="shared" si="952"/>
        <v>148000</v>
      </c>
      <c r="AT237" s="26">
        <f t="shared" si="952"/>
        <v>5366916</v>
      </c>
      <c r="AU237" s="26">
        <f t="shared" si="952"/>
        <v>314609</v>
      </c>
      <c r="AV237" s="26">
        <f t="shared" si="952"/>
        <v>120844</v>
      </c>
      <c r="AW237" s="51">
        <f t="shared" si="952"/>
        <v>32.694000000000003</v>
      </c>
      <c r="AX237" s="51">
        <f t="shared" si="952"/>
        <v>19.354000000000003</v>
      </c>
      <c r="AY237" s="51">
        <f t="shared" si="952"/>
        <v>13.34</v>
      </c>
    </row>
    <row r="238" spans="1:51" outlineLevel="2" x14ac:dyDescent="0.25">
      <c r="A238" s="2">
        <v>1472</v>
      </c>
      <c r="B238" s="18">
        <v>610400681</v>
      </c>
      <c r="C238" s="18" t="s">
        <v>150</v>
      </c>
      <c r="D238" s="2">
        <v>3133</v>
      </c>
      <c r="E238" s="2" t="s">
        <v>75</v>
      </c>
      <c r="F238" s="18" t="s">
        <v>218</v>
      </c>
      <c r="G238" s="43">
        <v>20911002</v>
      </c>
      <c r="H238" s="43">
        <v>15312331</v>
      </c>
      <c r="I238" s="43"/>
      <c r="J238" s="43">
        <v>5175568</v>
      </c>
      <c r="K238" s="43">
        <v>306247</v>
      </c>
      <c r="L238" s="43">
        <v>116856</v>
      </c>
      <c r="M238" s="18">
        <v>31.1</v>
      </c>
      <c r="N238" s="18">
        <v>19.53</v>
      </c>
      <c r="O238" s="18">
        <v>11.57</v>
      </c>
      <c r="P238" s="43">
        <f t="shared" ref="P238:P240" si="953">W238*-1</f>
        <v>-19200</v>
      </c>
      <c r="Q238" s="43"/>
      <c r="R238" s="43"/>
      <c r="S238" s="43"/>
      <c r="T238" s="43"/>
      <c r="U238" s="43">
        <f t="shared" ref="U238:U240" si="954">P238+Q238+R238+S238+T238</f>
        <v>-19200</v>
      </c>
      <c r="V238" s="43">
        <f>ROUND(OON!J239*80%,0)</f>
        <v>0</v>
      </c>
      <c r="W238" s="43">
        <f>ROUND((OON!K239+OON!L239+OON!M239+OON!P239+OON!Q239)*80%,0)</f>
        <v>19200</v>
      </c>
      <c r="X238" s="43">
        <f>ROUND((OON!N239+OON!R239),0)</f>
        <v>0</v>
      </c>
      <c r="Y238" s="43"/>
      <c r="Z238" s="43">
        <f t="shared" ref="Z238:Z240" si="955">V238+W238+X238+Y238</f>
        <v>19200</v>
      </c>
      <c r="AA238" s="43">
        <f t="shared" ref="AA238:AA240" si="956">U238+Z238</f>
        <v>0</v>
      </c>
      <c r="AB238" s="43">
        <f t="shared" ref="AB238:AB240" si="957">ROUND((U238+V238+W238)*33.8%,0)</f>
        <v>0</v>
      </c>
      <c r="AC238" s="43">
        <f t="shared" ref="AC238:AC240" si="958">ROUND(U238*2%,0)</f>
        <v>-384</v>
      </c>
      <c r="AD238" s="43"/>
      <c r="AE238" s="43"/>
      <c r="AF238" s="43"/>
      <c r="AG238" s="43">
        <f t="shared" ref="AG238:AG240" si="959">AD238+AE238+AF238</f>
        <v>0</v>
      </c>
      <c r="AH238" s="32">
        <f>OON!W239*80%</f>
        <v>-3.2000000000000001E-2</v>
      </c>
      <c r="AI238" s="32">
        <f>OON!X239*80%</f>
        <v>0</v>
      </c>
      <c r="AJ238" s="18"/>
      <c r="AK238" s="18"/>
      <c r="AL238" s="18"/>
      <c r="AM238" s="18"/>
      <c r="AN238" s="32">
        <f t="shared" ref="AN238:AN240" si="960">AH238+AJ238+AK238+AL238</f>
        <v>-3.2000000000000001E-2</v>
      </c>
      <c r="AO238" s="32">
        <f t="shared" ref="AO238:AO240" si="961">AI238+AM238</f>
        <v>0</v>
      </c>
      <c r="AP238" s="32">
        <f t="shared" ref="AP238:AP240" si="962">AN238+AO238</f>
        <v>-3.2000000000000001E-2</v>
      </c>
      <c r="AQ238" s="43">
        <f t="shared" ref="AQ238:AQ240" si="963">AR238+AS238+AT238+AU238+AV238</f>
        <v>20910618</v>
      </c>
      <c r="AR238" s="43">
        <f t="shared" ref="AR238:AR240" si="964">H238+U238</f>
        <v>15293131</v>
      </c>
      <c r="AS238" s="43">
        <f t="shared" ref="AS238:AS240" si="965">I238+Z238</f>
        <v>19200</v>
      </c>
      <c r="AT238" s="43">
        <f t="shared" ref="AT238:AT240" si="966">J238+AB238</f>
        <v>5175568</v>
      </c>
      <c r="AU238" s="43">
        <f t="shared" ref="AU238:AU240" si="967">K238+AC238</f>
        <v>305863</v>
      </c>
      <c r="AV238" s="43">
        <f t="shared" ref="AV238:AV240" si="968">L238+AG238</f>
        <v>116856</v>
      </c>
      <c r="AW238" s="32">
        <f t="shared" ref="AW238:AW240" si="969">AX238+AY238</f>
        <v>31.068000000000001</v>
      </c>
      <c r="AX238" s="32">
        <f t="shared" ref="AX238:AX240" si="970">N238+AN238</f>
        <v>19.498000000000001</v>
      </c>
      <c r="AY238" s="32">
        <f t="shared" ref="AY238:AY240" si="971">O238+AO238</f>
        <v>11.57</v>
      </c>
    </row>
    <row r="239" spans="1:51" outlineLevel="2" x14ac:dyDescent="0.25">
      <c r="A239" s="2">
        <v>1472</v>
      </c>
      <c r="B239" s="18">
        <v>610400681</v>
      </c>
      <c r="C239" s="18" t="s">
        <v>150</v>
      </c>
      <c r="D239" s="2">
        <v>3133</v>
      </c>
      <c r="E239" s="2" t="s">
        <v>62</v>
      </c>
      <c r="F239" s="18" t="s">
        <v>218</v>
      </c>
      <c r="G239" s="43"/>
      <c r="H239" s="43"/>
      <c r="I239" s="43"/>
      <c r="J239" s="43"/>
      <c r="K239" s="43"/>
      <c r="L239" s="43"/>
      <c r="M239" s="18"/>
      <c r="N239" s="18"/>
      <c r="O239" s="18"/>
      <c r="P239" s="43">
        <f t="shared" si="953"/>
        <v>0</v>
      </c>
      <c r="Q239" s="43"/>
      <c r="R239" s="43"/>
      <c r="S239" s="43"/>
      <c r="T239" s="43"/>
      <c r="U239" s="43">
        <f t="shared" si="954"/>
        <v>0</v>
      </c>
      <c r="V239" s="43">
        <f>ROUND(OON!J240*80%,0)</f>
        <v>0</v>
      </c>
      <c r="W239" s="43">
        <f>ROUND((OON!K240+OON!L240+OON!M240+OON!P240+OON!Q240)*80%,0)</f>
        <v>0</v>
      </c>
      <c r="X239" s="43">
        <f>ROUND((OON!N240+OON!R240),0)</f>
        <v>0</v>
      </c>
      <c r="Y239" s="43"/>
      <c r="Z239" s="43">
        <f t="shared" si="955"/>
        <v>0</v>
      </c>
      <c r="AA239" s="43">
        <f t="shared" si="956"/>
        <v>0</v>
      </c>
      <c r="AB239" s="43">
        <f t="shared" si="957"/>
        <v>0</v>
      </c>
      <c r="AC239" s="43">
        <f t="shared" si="958"/>
        <v>0</v>
      </c>
      <c r="AD239" s="43"/>
      <c r="AE239" s="43"/>
      <c r="AF239" s="43"/>
      <c r="AG239" s="43">
        <f t="shared" si="959"/>
        <v>0</v>
      </c>
      <c r="AH239" s="32">
        <f>OON!W240*80%</f>
        <v>0</v>
      </c>
      <c r="AI239" s="32">
        <f>OON!X240*80%</f>
        <v>0</v>
      </c>
      <c r="AJ239" s="18"/>
      <c r="AK239" s="18"/>
      <c r="AL239" s="18"/>
      <c r="AM239" s="18"/>
      <c r="AN239" s="32">
        <f t="shared" si="960"/>
        <v>0</v>
      </c>
      <c r="AO239" s="32">
        <f t="shared" si="961"/>
        <v>0</v>
      </c>
      <c r="AP239" s="32">
        <f t="shared" si="962"/>
        <v>0</v>
      </c>
      <c r="AQ239" s="43">
        <f t="shared" si="963"/>
        <v>0</v>
      </c>
      <c r="AR239" s="43">
        <f t="shared" si="964"/>
        <v>0</v>
      </c>
      <c r="AS239" s="43">
        <f t="shared" si="965"/>
        <v>0</v>
      </c>
      <c r="AT239" s="43">
        <f t="shared" si="966"/>
        <v>0</v>
      </c>
      <c r="AU239" s="43">
        <f t="shared" si="967"/>
        <v>0</v>
      </c>
      <c r="AV239" s="43">
        <f t="shared" si="968"/>
        <v>0</v>
      </c>
      <c r="AW239" s="32">
        <f t="shared" si="969"/>
        <v>0</v>
      </c>
      <c r="AX239" s="32">
        <f t="shared" si="970"/>
        <v>0</v>
      </c>
      <c r="AY239" s="32">
        <f t="shared" si="971"/>
        <v>0</v>
      </c>
    </row>
    <row r="240" spans="1:51" outlineLevel="2" x14ac:dyDescent="0.25">
      <c r="A240" s="2">
        <v>1472</v>
      </c>
      <c r="B240" s="18">
        <v>610400681</v>
      </c>
      <c r="C240" s="18" t="s">
        <v>150</v>
      </c>
      <c r="D240" s="2">
        <v>3141</v>
      </c>
      <c r="E240" s="2" t="s">
        <v>63</v>
      </c>
      <c r="F240" s="18" t="s">
        <v>218</v>
      </c>
      <c r="G240" s="43">
        <v>491617</v>
      </c>
      <c r="H240" s="43">
        <v>360183</v>
      </c>
      <c r="I240" s="43"/>
      <c r="J240" s="43">
        <v>121742</v>
      </c>
      <c r="K240" s="43">
        <v>7204</v>
      </c>
      <c r="L240" s="43">
        <v>2488</v>
      </c>
      <c r="M240" s="18">
        <v>1.23</v>
      </c>
      <c r="N240" s="18"/>
      <c r="O240" s="18">
        <v>1.23</v>
      </c>
      <c r="P240" s="43">
        <f t="shared" si="953"/>
        <v>0</v>
      </c>
      <c r="Q240" s="43"/>
      <c r="R240" s="43"/>
      <c r="S240" s="43"/>
      <c r="T240" s="43"/>
      <c r="U240" s="43">
        <f t="shared" si="954"/>
        <v>0</v>
      </c>
      <c r="V240" s="43">
        <f>ROUND(OON!J241*80%,0)</f>
        <v>0</v>
      </c>
      <c r="W240" s="43">
        <f>ROUND((OON!K241+OON!L241+OON!M241+OON!P241+OON!Q241)*80%,0)</f>
        <v>0</v>
      </c>
      <c r="X240" s="43">
        <f>ROUND((OON!N241+OON!R241),0)</f>
        <v>0</v>
      </c>
      <c r="Y240" s="43"/>
      <c r="Z240" s="43">
        <f t="shared" si="955"/>
        <v>0</v>
      </c>
      <c r="AA240" s="43">
        <f t="shared" si="956"/>
        <v>0</v>
      </c>
      <c r="AB240" s="43">
        <f t="shared" si="957"/>
        <v>0</v>
      </c>
      <c r="AC240" s="43">
        <f t="shared" si="958"/>
        <v>0</v>
      </c>
      <c r="AD240" s="43"/>
      <c r="AE240" s="43"/>
      <c r="AF240" s="43"/>
      <c r="AG240" s="43">
        <f t="shared" si="959"/>
        <v>0</v>
      </c>
      <c r="AH240" s="32">
        <f>OON!W241*80%</f>
        <v>0</v>
      </c>
      <c r="AI240" s="32">
        <f>OON!X241*80%</f>
        <v>0</v>
      </c>
      <c r="AJ240" s="18"/>
      <c r="AK240" s="18"/>
      <c r="AL240" s="18"/>
      <c r="AM240" s="18"/>
      <c r="AN240" s="32">
        <f t="shared" si="960"/>
        <v>0</v>
      </c>
      <c r="AO240" s="32">
        <f t="shared" si="961"/>
        <v>0</v>
      </c>
      <c r="AP240" s="32">
        <f t="shared" si="962"/>
        <v>0</v>
      </c>
      <c r="AQ240" s="43">
        <f t="shared" si="963"/>
        <v>491617</v>
      </c>
      <c r="AR240" s="43">
        <f t="shared" si="964"/>
        <v>360183</v>
      </c>
      <c r="AS240" s="43">
        <f t="shared" si="965"/>
        <v>0</v>
      </c>
      <c r="AT240" s="43">
        <f t="shared" si="966"/>
        <v>121742</v>
      </c>
      <c r="AU240" s="43">
        <f t="shared" si="967"/>
        <v>7204</v>
      </c>
      <c r="AV240" s="43">
        <f t="shared" si="968"/>
        <v>2488</v>
      </c>
      <c r="AW240" s="32">
        <f t="shared" si="969"/>
        <v>1.23</v>
      </c>
      <c r="AX240" s="32">
        <f t="shared" si="970"/>
        <v>0</v>
      </c>
      <c r="AY240" s="32">
        <f t="shared" si="971"/>
        <v>1.23</v>
      </c>
    </row>
    <row r="241" spans="1:51" outlineLevel="1" x14ac:dyDescent="0.25">
      <c r="A241" s="23"/>
      <c r="B241" s="24"/>
      <c r="C241" s="24" t="s">
        <v>208</v>
      </c>
      <c r="D241" s="23"/>
      <c r="E241" s="23"/>
      <c r="F241" s="24"/>
      <c r="G241" s="26">
        <f t="shared" ref="G241:AY241" si="972">SUBTOTAL(9,G238:G240)</f>
        <v>21402619</v>
      </c>
      <c r="H241" s="26">
        <f t="shared" si="972"/>
        <v>15672514</v>
      </c>
      <c r="I241" s="26">
        <f t="shared" si="972"/>
        <v>0</v>
      </c>
      <c r="J241" s="26">
        <f t="shared" si="972"/>
        <v>5297310</v>
      </c>
      <c r="K241" s="26">
        <f t="shared" si="972"/>
        <v>313451</v>
      </c>
      <c r="L241" s="26">
        <f t="shared" si="972"/>
        <v>119344</v>
      </c>
      <c r="M241" s="24">
        <f t="shared" si="972"/>
        <v>32.33</v>
      </c>
      <c r="N241" s="24">
        <f t="shared" si="972"/>
        <v>19.53</v>
      </c>
      <c r="O241" s="24">
        <f t="shared" si="972"/>
        <v>12.8</v>
      </c>
      <c r="P241" s="26">
        <f t="shared" si="972"/>
        <v>-19200</v>
      </c>
      <c r="Q241" s="26">
        <f t="shared" si="972"/>
        <v>0</v>
      </c>
      <c r="R241" s="26">
        <f t="shared" si="972"/>
        <v>0</v>
      </c>
      <c r="S241" s="26">
        <f t="shared" si="972"/>
        <v>0</v>
      </c>
      <c r="T241" s="26">
        <f t="shared" si="972"/>
        <v>0</v>
      </c>
      <c r="U241" s="26">
        <f t="shared" si="972"/>
        <v>-19200</v>
      </c>
      <c r="V241" s="26">
        <f t="shared" si="972"/>
        <v>0</v>
      </c>
      <c r="W241" s="26">
        <f t="shared" si="972"/>
        <v>19200</v>
      </c>
      <c r="X241" s="26">
        <f t="shared" si="972"/>
        <v>0</v>
      </c>
      <c r="Y241" s="26">
        <f t="shared" si="972"/>
        <v>0</v>
      </c>
      <c r="Z241" s="26">
        <f t="shared" si="972"/>
        <v>19200</v>
      </c>
      <c r="AA241" s="26">
        <f t="shared" si="972"/>
        <v>0</v>
      </c>
      <c r="AB241" s="26">
        <f t="shared" si="972"/>
        <v>0</v>
      </c>
      <c r="AC241" s="26">
        <f t="shared" si="972"/>
        <v>-384</v>
      </c>
      <c r="AD241" s="26">
        <f t="shared" si="972"/>
        <v>0</v>
      </c>
      <c r="AE241" s="26">
        <f t="shared" si="972"/>
        <v>0</v>
      </c>
      <c r="AF241" s="26">
        <f t="shared" si="972"/>
        <v>0</v>
      </c>
      <c r="AG241" s="26">
        <f t="shared" si="972"/>
        <v>0</v>
      </c>
      <c r="AH241" s="24">
        <f t="shared" si="972"/>
        <v>-3.2000000000000001E-2</v>
      </c>
      <c r="AI241" s="24">
        <f t="shared" si="972"/>
        <v>0</v>
      </c>
      <c r="AJ241" s="24">
        <f t="shared" si="972"/>
        <v>0</v>
      </c>
      <c r="AK241" s="24">
        <f t="shared" si="972"/>
        <v>0</v>
      </c>
      <c r="AL241" s="24">
        <f t="shared" si="972"/>
        <v>0</v>
      </c>
      <c r="AM241" s="24">
        <f t="shared" si="972"/>
        <v>0</v>
      </c>
      <c r="AN241" s="24">
        <f t="shared" si="972"/>
        <v>-3.2000000000000001E-2</v>
      </c>
      <c r="AO241" s="24">
        <f t="shared" si="972"/>
        <v>0</v>
      </c>
      <c r="AP241" s="24">
        <f t="shared" si="972"/>
        <v>-3.2000000000000001E-2</v>
      </c>
      <c r="AQ241" s="26">
        <f t="shared" si="972"/>
        <v>21402235</v>
      </c>
      <c r="AR241" s="26">
        <f t="shared" si="972"/>
        <v>15653314</v>
      </c>
      <c r="AS241" s="26">
        <f t="shared" si="972"/>
        <v>19200</v>
      </c>
      <c r="AT241" s="26">
        <f t="shared" si="972"/>
        <v>5297310</v>
      </c>
      <c r="AU241" s="26">
        <f t="shared" si="972"/>
        <v>313067</v>
      </c>
      <c r="AV241" s="26">
        <f t="shared" si="972"/>
        <v>119344</v>
      </c>
      <c r="AW241" s="51">
        <f t="shared" si="972"/>
        <v>32.298000000000002</v>
      </c>
      <c r="AX241" s="51">
        <f t="shared" si="972"/>
        <v>19.498000000000001</v>
      </c>
      <c r="AY241" s="51">
        <f t="shared" si="972"/>
        <v>12.8</v>
      </c>
    </row>
    <row r="242" spans="1:51" outlineLevel="2" x14ac:dyDescent="0.25">
      <c r="A242" s="2">
        <v>1473</v>
      </c>
      <c r="B242" s="18">
        <v>600023141</v>
      </c>
      <c r="C242" s="18" t="s">
        <v>151</v>
      </c>
      <c r="D242" s="2">
        <v>3133</v>
      </c>
      <c r="E242" s="2" t="s">
        <v>75</v>
      </c>
      <c r="F242" s="18" t="s">
        <v>218</v>
      </c>
      <c r="G242" s="43">
        <v>18078139</v>
      </c>
      <c r="H242" s="43">
        <v>13237933</v>
      </c>
      <c r="I242" s="43"/>
      <c r="J242" s="43">
        <v>4474421</v>
      </c>
      <c r="K242" s="43">
        <v>264759</v>
      </c>
      <c r="L242" s="43">
        <v>101026</v>
      </c>
      <c r="M242" s="18">
        <v>26.89</v>
      </c>
      <c r="N242" s="18">
        <v>16.89</v>
      </c>
      <c r="O242" s="18">
        <v>10</v>
      </c>
      <c r="P242" s="43">
        <f t="shared" ref="P242:P244" si="973">W242*-1</f>
        <v>-256000</v>
      </c>
      <c r="Q242" s="43"/>
      <c r="R242" s="43"/>
      <c r="S242" s="43"/>
      <c r="T242" s="43"/>
      <c r="U242" s="43">
        <f t="shared" ref="U242:U244" si="974">P242+Q242+R242+S242+T242</f>
        <v>-256000</v>
      </c>
      <c r="V242" s="43">
        <f>ROUND(OON!J243*80%,0)</f>
        <v>0</v>
      </c>
      <c r="W242" s="43">
        <f>ROUND((OON!K243+OON!L243+OON!M243+OON!P243+OON!Q243)*80%,0)</f>
        <v>256000</v>
      </c>
      <c r="X242" s="43">
        <f>ROUND((OON!N243+OON!R243),0)</f>
        <v>0</v>
      </c>
      <c r="Y242" s="43"/>
      <c r="Z242" s="43">
        <f t="shared" ref="Z242:Z244" si="975">V242+W242+X242+Y242</f>
        <v>256000</v>
      </c>
      <c r="AA242" s="43">
        <f t="shared" ref="AA242:AA244" si="976">U242+Z242</f>
        <v>0</v>
      </c>
      <c r="AB242" s="43">
        <f t="shared" ref="AB242:AB244" si="977">ROUND((U242+V242+W242)*33.8%,0)</f>
        <v>0</v>
      </c>
      <c r="AC242" s="43">
        <f t="shared" ref="AC242:AC244" si="978">ROUND(U242*2%,0)</f>
        <v>-5120</v>
      </c>
      <c r="AD242" s="43"/>
      <c r="AE242" s="43"/>
      <c r="AF242" s="43"/>
      <c r="AG242" s="43">
        <f t="shared" ref="AG242:AG244" si="979">AD242+AE242+AF242</f>
        <v>0</v>
      </c>
      <c r="AH242" s="32">
        <f>OON!W243*80%</f>
        <v>-0.23199999999999998</v>
      </c>
      <c r="AI242" s="32">
        <f>OON!X243*80%</f>
        <v>-0.4</v>
      </c>
      <c r="AJ242" s="18"/>
      <c r="AK242" s="18"/>
      <c r="AL242" s="18"/>
      <c r="AM242" s="18"/>
      <c r="AN242" s="32">
        <f t="shared" ref="AN242:AN244" si="980">AH242+AJ242+AK242+AL242</f>
        <v>-0.23199999999999998</v>
      </c>
      <c r="AO242" s="32">
        <f t="shared" ref="AO242:AO244" si="981">AI242+AM242</f>
        <v>-0.4</v>
      </c>
      <c r="AP242" s="32">
        <f t="shared" ref="AP242:AP244" si="982">AN242+AO242</f>
        <v>-0.63200000000000001</v>
      </c>
      <c r="AQ242" s="43">
        <f t="shared" ref="AQ242:AQ244" si="983">AR242+AS242+AT242+AU242+AV242</f>
        <v>18073019</v>
      </c>
      <c r="AR242" s="43">
        <f t="shared" ref="AR242:AR244" si="984">H242+U242</f>
        <v>12981933</v>
      </c>
      <c r="AS242" s="43">
        <f t="shared" ref="AS242:AS244" si="985">I242+Z242</f>
        <v>256000</v>
      </c>
      <c r="AT242" s="43">
        <f t="shared" ref="AT242:AT244" si="986">J242+AB242</f>
        <v>4474421</v>
      </c>
      <c r="AU242" s="43">
        <f t="shared" ref="AU242:AU244" si="987">K242+AC242</f>
        <v>259639</v>
      </c>
      <c r="AV242" s="43">
        <f t="shared" ref="AV242:AV244" si="988">L242+AG242</f>
        <v>101026</v>
      </c>
      <c r="AW242" s="32">
        <f t="shared" ref="AW242:AW244" si="989">AX242+AY242</f>
        <v>26.258000000000003</v>
      </c>
      <c r="AX242" s="32">
        <f t="shared" ref="AX242:AX244" si="990">N242+AN242</f>
        <v>16.658000000000001</v>
      </c>
      <c r="AY242" s="32">
        <f t="shared" ref="AY242:AY244" si="991">O242+AO242</f>
        <v>9.6</v>
      </c>
    </row>
    <row r="243" spans="1:51" outlineLevel="2" x14ac:dyDescent="0.25">
      <c r="A243" s="2">
        <v>1473</v>
      </c>
      <c r="B243" s="18">
        <v>600023141</v>
      </c>
      <c r="C243" s="18" t="s">
        <v>151</v>
      </c>
      <c r="D243" s="2">
        <v>3133</v>
      </c>
      <c r="E243" s="2" t="s">
        <v>62</v>
      </c>
      <c r="F243" s="18" t="s">
        <v>218</v>
      </c>
      <c r="G243" s="43"/>
      <c r="H243" s="43"/>
      <c r="I243" s="43"/>
      <c r="J243" s="43"/>
      <c r="K243" s="43"/>
      <c r="L243" s="43"/>
      <c r="M243" s="18"/>
      <c r="N243" s="18"/>
      <c r="O243" s="18"/>
      <c r="P243" s="43">
        <f t="shared" si="973"/>
        <v>0</v>
      </c>
      <c r="Q243" s="43"/>
      <c r="R243" s="43"/>
      <c r="S243" s="43"/>
      <c r="T243" s="43"/>
      <c r="U243" s="43">
        <f t="shared" si="974"/>
        <v>0</v>
      </c>
      <c r="V243" s="43">
        <f>ROUND(OON!J244*80%,0)</f>
        <v>0</v>
      </c>
      <c r="W243" s="43">
        <f>ROUND((OON!K244+OON!L244+OON!M244+OON!P244+OON!Q244)*80%,0)</f>
        <v>0</v>
      </c>
      <c r="X243" s="43">
        <f>ROUND((OON!N244+OON!R244),0)</f>
        <v>0</v>
      </c>
      <c r="Y243" s="43"/>
      <c r="Z243" s="43">
        <f t="shared" si="975"/>
        <v>0</v>
      </c>
      <c r="AA243" s="43">
        <f t="shared" si="976"/>
        <v>0</v>
      </c>
      <c r="AB243" s="43">
        <f t="shared" si="977"/>
        <v>0</v>
      </c>
      <c r="AC243" s="43">
        <f t="shared" si="978"/>
        <v>0</v>
      </c>
      <c r="AD243" s="43"/>
      <c r="AE243" s="43"/>
      <c r="AF243" s="43"/>
      <c r="AG243" s="43">
        <f t="shared" si="979"/>
        <v>0</v>
      </c>
      <c r="AH243" s="32">
        <f>OON!W244*80%</f>
        <v>0</v>
      </c>
      <c r="AI243" s="32">
        <f>OON!X244*80%</f>
        <v>0</v>
      </c>
      <c r="AJ243" s="18"/>
      <c r="AK243" s="18"/>
      <c r="AL243" s="18"/>
      <c r="AM243" s="18"/>
      <c r="AN243" s="32">
        <f t="shared" si="980"/>
        <v>0</v>
      </c>
      <c r="AO243" s="32">
        <f t="shared" si="981"/>
        <v>0</v>
      </c>
      <c r="AP243" s="32">
        <f t="shared" si="982"/>
        <v>0</v>
      </c>
      <c r="AQ243" s="43">
        <f t="shared" si="983"/>
        <v>0</v>
      </c>
      <c r="AR243" s="43">
        <f t="shared" si="984"/>
        <v>0</v>
      </c>
      <c r="AS243" s="43">
        <f t="shared" si="985"/>
        <v>0</v>
      </c>
      <c r="AT243" s="43">
        <f t="shared" si="986"/>
        <v>0</v>
      </c>
      <c r="AU243" s="43">
        <f t="shared" si="987"/>
        <v>0</v>
      </c>
      <c r="AV243" s="43">
        <f t="shared" si="988"/>
        <v>0</v>
      </c>
      <c r="AW243" s="32">
        <f t="shared" si="989"/>
        <v>0</v>
      </c>
      <c r="AX243" s="32">
        <f t="shared" si="990"/>
        <v>0</v>
      </c>
      <c r="AY243" s="32">
        <f t="shared" si="991"/>
        <v>0</v>
      </c>
    </row>
    <row r="244" spans="1:51" outlineLevel="2" x14ac:dyDescent="0.25">
      <c r="A244" s="2">
        <v>1473</v>
      </c>
      <c r="B244" s="18">
        <v>600023141</v>
      </c>
      <c r="C244" s="18" t="s">
        <v>151</v>
      </c>
      <c r="D244" s="2">
        <v>3141</v>
      </c>
      <c r="E244" s="2" t="s">
        <v>63</v>
      </c>
      <c r="F244" s="18" t="s">
        <v>218</v>
      </c>
      <c r="G244" s="43">
        <v>691715</v>
      </c>
      <c r="H244" s="43">
        <v>506747</v>
      </c>
      <c r="I244" s="43"/>
      <c r="J244" s="43">
        <v>171281</v>
      </c>
      <c r="K244" s="43">
        <v>10135</v>
      </c>
      <c r="L244" s="43">
        <v>3552</v>
      </c>
      <c r="M244" s="18">
        <v>1.72</v>
      </c>
      <c r="N244" s="18"/>
      <c r="O244" s="18">
        <v>1.72</v>
      </c>
      <c r="P244" s="43">
        <f t="shared" si="973"/>
        <v>0</v>
      </c>
      <c r="Q244" s="43"/>
      <c r="R244" s="43"/>
      <c r="S244" s="43"/>
      <c r="T244" s="43"/>
      <c r="U244" s="43">
        <f t="shared" si="974"/>
        <v>0</v>
      </c>
      <c r="V244" s="43">
        <f>ROUND(OON!J245*80%,0)</f>
        <v>0</v>
      </c>
      <c r="W244" s="43">
        <f>ROUND((OON!K245+OON!L245+OON!M245+OON!P245+OON!Q245)*80%,0)</f>
        <v>0</v>
      </c>
      <c r="X244" s="43">
        <f>ROUND((OON!N245+OON!R245),0)</f>
        <v>0</v>
      </c>
      <c r="Y244" s="43"/>
      <c r="Z244" s="43">
        <f t="shared" si="975"/>
        <v>0</v>
      </c>
      <c r="AA244" s="43">
        <f t="shared" si="976"/>
        <v>0</v>
      </c>
      <c r="AB244" s="43">
        <f t="shared" si="977"/>
        <v>0</v>
      </c>
      <c r="AC244" s="43">
        <f t="shared" si="978"/>
        <v>0</v>
      </c>
      <c r="AD244" s="43"/>
      <c r="AE244" s="43"/>
      <c r="AF244" s="43"/>
      <c r="AG244" s="43">
        <f t="shared" si="979"/>
        <v>0</v>
      </c>
      <c r="AH244" s="32">
        <f>OON!W245*80%</f>
        <v>0</v>
      </c>
      <c r="AI244" s="32">
        <f>OON!X245*80%</f>
        <v>0</v>
      </c>
      <c r="AJ244" s="18"/>
      <c r="AK244" s="18"/>
      <c r="AL244" s="18"/>
      <c r="AM244" s="18"/>
      <c r="AN244" s="32">
        <f t="shared" si="980"/>
        <v>0</v>
      </c>
      <c r="AO244" s="32">
        <f t="shared" si="981"/>
        <v>0</v>
      </c>
      <c r="AP244" s="32">
        <f t="shared" si="982"/>
        <v>0</v>
      </c>
      <c r="AQ244" s="43">
        <f t="shared" si="983"/>
        <v>691715</v>
      </c>
      <c r="AR244" s="43">
        <f t="shared" si="984"/>
        <v>506747</v>
      </c>
      <c r="AS244" s="43">
        <f t="shared" si="985"/>
        <v>0</v>
      </c>
      <c r="AT244" s="43">
        <f t="shared" si="986"/>
        <v>171281</v>
      </c>
      <c r="AU244" s="43">
        <f t="shared" si="987"/>
        <v>10135</v>
      </c>
      <c r="AV244" s="43">
        <f t="shared" si="988"/>
        <v>3552</v>
      </c>
      <c r="AW244" s="32">
        <f t="shared" si="989"/>
        <v>1.72</v>
      </c>
      <c r="AX244" s="32">
        <f t="shared" si="990"/>
        <v>0</v>
      </c>
      <c r="AY244" s="32">
        <f t="shared" si="991"/>
        <v>1.72</v>
      </c>
    </row>
    <row r="245" spans="1:51" outlineLevel="1" x14ac:dyDescent="0.25">
      <c r="A245" s="23"/>
      <c r="B245" s="24"/>
      <c r="C245" s="24" t="s">
        <v>209</v>
      </c>
      <c r="D245" s="23"/>
      <c r="E245" s="23"/>
      <c r="F245" s="24"/>
      <c r="G245" s="26">
        <f t="shared" ref="G245:AY245" si="992">SUBTOTAL(9,G242:G244)</f>
        <v>18769854</v>
      </c>
      <c r="H245" s="26">
        <f t="shared" si="992"/>
        <v>13744680</v>
      </c>
      <c r="I245" s="26">
        <f t="shared" si="992"/>
        <v>0</v>
      </c>
      <c r="J245" s="26">
        <f t="shared" si="992"/>
        <v>4645702</v>
      </c>
      <c r="K245" s="26">
        <f t="shared" si="992"/>
        <v>274894</v>
      </c>
      <c r="L245" s="26">
        <f t="shared" si="992"/>
        <v>104578</v>
      </c>
      <c r="M245" s="24">
        <f t="shared" si="992"/>
        <v>28.61</v>
      </c>
      <c r="N245" s="24">
        <f t="shared" si="992"/>
        <v>16.89</v>
      </c>
      <c r="O245" s="24">
        <f t="shared" si="992"/>
        <v>11.72</v>
      </c>
      <c r="P245" s="26">
        <f t="shared" si="992"/>
        <v>-256000</v>
      </c>
      <c r="Q245" s="26">
        <f t="shared" si="992"/>
        <v>0</v>
      </c>
      <c r="R245" s="26">
        <f t="shared" si="992"/>
        <v>0</v>
      </c>
      <c r="S245" s="26">
        <f t="shared" si="992"/>
        <v>0</v>
      </c>
      <c r="T245" s="26">
        <f t="shared" si="992"/>
        <v>0</v>
      </c>
      <c r="U245" s="26">
        <f t="shared" si="992"/>
        <v>-256000</v>
      </c>
      <c r="V245" s="26">
        <f t="shared" si="992"/>
        <v>0</v>
      </c>
      <c r="W245" s="26">
        <f t="shared" si="992"/>
        <v>256000</v>
      </c>
      <c r="X245" s="26">
        <f t="shared" si="992"/>
        <v>0</v>
      </c>
      <c r="Y245" s="26">
        <f t="shared" si="992"/>
        <v>0</v>
      </c>
      <c r="Z245" s="26">
        <f t="shared" si="992"/>
        <v>256000</v>
      </c>
      <c r="AA245" s="26">
        <f t="shared" si="992"/>
        <v>0</v>
      </c>
      <c r="AB245" s="26">
        <f t="shared" si="992"/>
        <v>0</v>
      </c>
      <c r="AC245" s="26">
        <f t="shared" si="992"/>
        <v>-5120</v>
      </c>
      <c r="AD245" s="26">
        <f t="shared" si="992"/>
        <v>0</v>
      </c>
      <c r="AE245" s="26">
        <f t="shared" si="992"/>
        <v>0</v>
      </c>
      <c r="AF245" s="26">
        <f t="shared" si="992"/>
        <v>0</v>
      </c>
      <c r="AG245" s="26">
        <f t="shared" si="992"/>
        <v>0</v>
      </c>
      <c r="AH245" s="24">
        <f t="shared" si="992"/>
        <v>-0.23199999999999998</v>
      </c>
      <c r="AI245" s="24">
        <f t="shared" si="992"/>
        <v>-0.4</v>
      </c>
      <c r="AJ245" s="24">
        <f t="shared" si="992"/>
        <v>0</v>
      </c>
      <c r="AK245" s="24">
        <f t="shared" si="992"/>
        <v>0</v>
      </c>
      <c r="AL245" s="24">
        <f t="shared" si="992"/>
        <v>0</v>
      </c>
      <c r="AM245" s="24">
        <f t="shared" si="992"/>
        <v>0</v>
      </c>
      <c r="AN245" s="24">
        <f t="shared" si="992"/>
        <v>-0.23199999999999998</v>
      </c>
      <c r="AO245" s="24">
        <f t="shared" si="992"/>
        <v>-0.4</v>
      </c>
      <c r="AP245" s="24">
        <f t="shared" si="992"/>
        <v>-0.63200000000000001</v>
      </c>
      <c r="AQ245" s="26">
        <f t="shared" si="992"/>
        <v>18764734</v>
      </c>
      <c r="AR245" s="26">
        <f t="shared" si="992"/>
        <v>13488680</v>
      </c>
      <c r="AS245" s="26">
        <f t="shared" si="992"/>
        <v>256000</v>
      </c>
      <c r="AT245" s="26">
        <f t="shared" si="992"/>
        <v>4645702</v>
      </c>
      <c r="AU245" s="26">
        <f t="shared" si="992"/>
        <v>269774</v>
      </c>
      <c r="AV245" s="26">
        <f t="shared" si="992"/>
        <v>104578</v>
      </c>
      <c r="AW245" s="51">
        <f t="shared" si="992"/>
        <v>27.978000000000002</v>
      </c>
      <c r="AX245" s="51">
        <f t="shared" si="992"/>
        <v>16.658000000000001</v>
      </c>
      <c r="AY245" s="51">
        <f t="shared" si="992"/>
        <v>11.32</v>
      </c>
    </row>
    <row r="246" spans="1:51" outlineLevel="2" x14ac:dyDescent="0.25">
      <c r="A246" s="2">
        <v>1474</v>
      </c>
      <c r="B246" s="18">
        <v>600029107</v>
      </c>
      <c r="C246" s="18" t="s">
        <v>152</v>
      </c>
      <c r="D246" s="2">
        <v>3133</v>
      </c>
      <c r="E246" s="2" t="s">
        <v>75</v>
      </c>
      <c r="F246" s="18" t="s">
        <v>218</v>
      </c>
      <c r="G246" s="43">
        <v>11741472</v>
      </c>
      <c r="H246" s="43">
        <v>8597833</v>
      </c>
      <c r="I246" s="43"/>
      <c r="J246" s="43">
        <v>2906067</v>
      </c>
      <c r="K246" s="43">
        <v>171957</v>
      </c>
      <c r="L246" s="43">
        <v>65615</v>
      </c>
      <c r="M246" s="18">
        <v>17.46</v>
      </c>
      <c r="N246" s="18">
        <v>10.97</v>
      </c>
      <c r="O246" s="18">
        <v>6.49</v>
      </c>
      <c r="P246" s="43">
        <f t="shared" ref="P246:P248" si="993">W246*-1</f>
        <v>-64000</v>
      </c>
      <c r="Q246" s="43"/>
      <c r="R246" s="43"/>
      <c r="S246" s="43"/>
      <c r="T246" s="43"/>
      <c r="U246" s="43">
        <f t="shared" ref="U246:U248" si="994">P246+Q246+R246+S246+T246</f>
        <v>-64000</v>
      </c>
      <c r="V246" s="43">
        <f>ROUND(OON!J247*80%,0)</f>
        <v>0</v>
      </c>
      <c r="W246" s="43">
        <f>ROUND((OON!K247+OON!L247+OON!M247+OON!P247+OON!Q247)*80%,0)</f>
        <v>64000</v>
      </c>
      <c r="X246" s="43">
        <f>ROUND((OON!N247+OON!R247),0)</f>
        <v>0</v>
      </c>
      <c r="Y246" s="43"/>
      <c r="Z246" s="43">
        <f t="shared" ref="Z246:Z248" si="995">V246+W246+X246+Y246</f>
        <v>64000</v>
      </c>
      <c r="AA246" s="43">
        <f t="shared" ref="AA246:AA248" si="996">U246+Z246</f>
        <v>0</v>
      </c>
      <c r="AB246" s="43">
        <f t="shared" ref="AB246:AB248" si="997">ROUND((U246+V246+W246)*33.8%,0)</f>
        <v>0</v>
      </c>
      <c r="AC246" s="43">
        <f t="shared" ref="AC246:AC248" si="998">ROUND(U246*2%,0)</f>
        <v>-1280</v>
      </c>
      <c r="AD246" s="43"/>
      <c r="AE246" s="43"/>
      <c r="AF246" s="43"/>
      <c r="AG246" s="43">
        <f t="shared" ref="AG246:AG248" si="999">AD246+AE246+AF246</f>
        <v>0</v>
      </c>
      <c r="AH246" s="32">
        <f>OON!W247*80%</f>
        <v>-3.2000000000000001E-2</v>
      </c>
      <c r="AI246" s="32">
        <f>OON!X247*80%</f>
        <v>0</v>
      </c>
      <c r="AJ246" s="18"/>
      <c r="AK246" s="18"/>
      <c r="AL246" s="18"/>
      <c r="AM246" s="18"/>
      <c r="AN246" s="32">
        <f t="shared" ref="AN246:AN248" si="1000">AH246+AJ246+AK246+AL246</f>
        <v>-3.2000000000000001E-2</v>
      </c>
      <c r="AO246" s="32">
        <f t="shared" ref="AO246:AO248" si="1001">AI246+AM246</f>
        <v>0</v>
      </c>
      <c r="AP246" s="32">
        <f t="shared" ref="AP246:AP248" si="1002">AN246+AO246</f>
        <v>-3.2000000000000001E-2</v>
      </c>
      <c r="AQ246" s="43">
        <f t="shared" ref="AQ246:AQ248" si="1003">AR246+AS246+AT246+AU246+AV246</f>
        <v>11740192</v>
      </c>
      <c r="AR246" s="43">
        <f t="shared" ref="AR246:AR248" si="1004">H246+U246</f>
        <v>8533833</v>
      </c>
      <c r="AS246" s="43">
        <f t="shared" ref="AS246:AS248" si="1005">I246+Z246</f>
        <v>64000</v>
      </c>
      <c r="AT246" s="43">
        <f t="shared" ref="AT246:AT248" si="1006">J246+AB246</f>
        <v>2906067</v>
      </c>
      <c r="AU246" s="43">
        <f t="shared" ref="AU246:AU248" si="1007">K246+AC246</f>
        <v>170677</v>
      </c>
      <c r="AV246" s="43">
        <f t="shared" ref="AV246:AV248" si="1008">L246+AG246</f>
        <v>65615</v>
      </c>
      <c r="AW246" s="32">
        <f t="shared" ref="AW246:AW248" si="1009">AX246+AY246</f>
        <v>17.428000000000001</v>
      </c>
      <c r="AX246" s="32">
        <f t="shared" ref="AX246:AX248" si="1010">N246+AN246</f>
        <v>10.938000000000001</v>
      </c>
      <c r="AY246" s="32">
        <f t="shared" ref="AY246:AY248" si="1011">O246+AO246</f>
        <v>6.49</v>
      </c>
    </row>
    <row r="247" spans="1:51" outlineLevel="2" x14ac:dyDescent="0.25">
      <c r="A247" s="2">
        <v>1474</v>
      </c>
      <c r="B247" s="18">
        <v>600029107</v>
      </c>
      <c r="C247" s="18" t="s">
        <v>152</v>
      </c>
      <c r="D247" s="2">
        <v>3133</v>
      </c>
      <c r="E247" s="2" t="s">
        <v>62</v>
      </c>
      <c r="F247" s="18" t="s">
        <v>218</v>
      </c>
      <c r="G247" s="43"/>
      <c r="H247" s="43"/>
      <c r="I247" s="43"/>
      <c r="J247" s="43"/>
      <c r="K247" s="43"/>
      <c r="L247" s="43"/>
      <c r="M247" s="18"/>
      <c r="N247" s="18"/>
      <c r="O247" s="18"/>
      <c r="P247" s="43">
        <f t="shared" si="993"/>
        <v>0</v>
      </c>
      <c r="Q247" s="43"/>
      <c r="R247" s="43"/>
      <c r="S247" s="43"/>
      <c r="T247" s="43"/>
      <c r="U247" s="43">
        <f t="shared" si="994"/>
        <v>0</v>
      </c>
      <c r="V247" s="43">
        <f>ROUND(OON!J248*80%,0)</f>
        <v>0</v>
      </c>
      <c r="W247" s="43">
        <f>ROUND((OON!K248+OON!L248+OON!M248+OON!P248+OON!Q248)*80%,0)</f>
        <v>0</v>
      </c>
      <c r="X247" s="43">
        <f>ROUND((OON!N248+OON!R248),0)</f>
        <v>0</v>
      </c>
      <c r="Y247" s="43"/>
      <c r="Z247" s="43">
        <f t="shared" si="995"/>
        <v>0</v>
      </c>
      <c r="AA247" s="43">
        <f t="shared" si="996"/>
        <v>0</v>
      </c>
      <c r="AB247" s="43">
        <f t="shared" si="997"/>
        <v>0</v>
      </c>
      <c r="AC247" s="43">
        <f t="shared" si="998"/>
        <v>0</v>
      </c>
      <c r="AD247" s="43"/>
      <c r="AE247" s="43"/>
      <c r="AF247" s="43"/>
      <c r="AG247" s="43">
        <f t="shared" si="999"/>
        <v>0</v>
      </c>
      <c r="AH247" s="32">
        <f>OON!W248*80%</f>
        <v>0</v>
      </c>
      <c r="AI247" s="32">
        <f>OON!X248*80%</f>
        <v>0</v>
      </c>
      <c r="AJ247" s="18"/>
      <c r="AK247" s="18"/>
      <c r="AL247" s="18"/>
      <c r="AM247" s="18"/>
      <c r="AN247" s="32">
        <f t="shared" si="1000"/>
        <v>0</v>
      </c>
      <c r="AO247" s="32">
        <f t="shared" si="1001"/>
        <v>0</v>
      </c>
      <c r="AP247" s="32">
        <f t="shared" si="1002"/>
        <v>0</v>
      </c>
      <c r="AQ247" s="43">
        <f t="shared" si="1003"/>
        <v>0</v>
      </c>
      <c r="AR247" s="43">
        <f t="shared" si="1004"/>
        <v>0</v>
      </c>
      <c r="AS247" s="43">
        <f t="shared" si="1005"/>
        <v>0</v>
      </c>
      <c r="AT247" s="43">
        <f t="shared" si="1006"/>
        <v>0</v>
      </c>
      <c r="AU247" s="43">
        <f t="shared" si="1007"/>
        <v>0</v>
      </c>
      <c r="AV247" s="43">
        <f t="shared" si="1008"/>
        <v>0</v>
      </c>
      <c r="AW247" s="32">
        <f t="shared" si="1009"/>
        <v>0</v>
      </c>
      <c r="AX247" s="32">
        <f t="shared" si="1010"/>
        <v>0</v>
      </c>
      <c r="AY247" s="32">
        <f t="shared" si="1011"/>
        <v>0</v>
      </c>
    </row>
    <row r="248" spans="1:51" outlineLevel="2" x14ac:dyDescent="0.25">
      <c r="A248" s="2">
        <v>1474</v>
      </c>
      <c r="B248" s="18">
        <v>600029107</v>
      </c>
      <c r="C248" s="18" t="s">
        <v>152</v>
      </c>
      <c r="D248" s="2">
        <v>3141</v>
      </c>
      <c r="E248" s="2" t="s">
        <v>63</v>
      </c>
      <c r="F248" s="18" t="s">
        <v>218</v>
      </c>
      <c r="G248" s="43">
        <v>248011</v>
      </c>
      <c r="H248" s="43">
        <v>181739</v>
      </c>
      <c r="I248" s="43"/>
      <c r="J248" s="43">
        <v>61427</v>
      </c>
      <c r="K248" s="43">
        <v>3635</v>
      </c>
      <c r="L248" s="43">
        <v>1210</v>
      </c>
      <c r="M248" s="18">
        <v>0.62</v>
      </c>
      <c r="N248" s="18"/>
      <c r="O248" s="18">
        <v>0.62</v>
      </c>
      <c r="P248" s="43">
        <f t="shared" si="993"/>
        <v>-8000</v>
      </c>
      <c r="Q248" s="43"/>
      <c r="R248" s="43"/>
      <c r="S248" s="43"/>
      <c r="T248" s="43"/>
      <c r="U248" s="43">
        <f t="shared" si="994"/>
        <v>-8000</v>
      </c>
      <c r="V248" s="43">
        <f>ROUND(OON!J249*80%,0)</f>
        <v>0</v>
      </c>
      <c r="W248" s="43">
        <f>ROUND((OON!K249+OON!L249+OON!M249+OON!P249+OON!Q249)*80%,0)</f>
        <v>8000</v>
      </c>
      <c r="X248" s="43">
        <f>ROUND((OON!N249+OON!R249),0)</f>
        <v>0</v>
      </c>
      <c r="Y248" s="43"/>
      <c r="Z248" s="43">
        <f t="shared" si="995"/>
        <v>8000</v>
      </c>
      <c r="AA248" s="43">
        <f t="shared" si="996"/>
        <v>0</v>
      </c>
      <c r="AB248" s="43">
        <f t="shared" si="997"/>
        <v>0</v>
      </c>
      <c r="AC248" s="43">
        <f t="shared" si="998"/>
        <v>-160</v>
      </c>
      <c r="AD248" s="43"/>
      <c r="AE248" s="43"/>
      <c r="AF248" s="43"/>
      <c r="AG248" s="43">
        <f t="shared" si="999"/>
        <v>0</v>
      </c>
      <c r="AH248" s="32">
        <f>OON!W249*80%</f>
        <v>0</v>
      </c>
      <c r="AI248" s="32">
        <f>OON!X249*80%</f>
        <v>-3.2000000000000001E-2</v>
      </c>
      <c r="AJ248" s="18"/>
      <c r="AK248" s="18"/>
      <c r="AL248" s="18"/>
      <c r="AM248" s="18"/>
      <c r="AN248" s="32">
        <f t="shared" si="1000"/>
        <v>0</v>
      </c>
      <c r="AO248" s="32">
        <f t="shared" si="1001"/>
        <v>-3.2000000000000001E-2</v>
      </c>
      <c r="AP248" s="32">
        <f t="shared" si="1002"/>
        <v>-3.2000000000000001E-2</v>
      </c>
      <c r="AQ248" s="43">
        <f t="shared" si="1003"/>
        <v>247851</v>
      </c>
      <c r="AR248" s="43">
        <f t="shared" si="1004"/>
        <v>173739</v>
      </c>
      <c r="AS248" s="43">
        <f t="shared" si="1005"/>
        <v>8000</v>
      </c>
      <c r="AT248" s="43">
        <f t="shared" si="1006"/>
        <v>61427</v>
      </c>
      <c r="AU248" s="43">
        <f t="shared" si="1007"/>
        <v>3475</v>
      </c>
      <c r="AV248" s="43">
        <f t="shared" si="1008"/>
        <v>1210</v>
      </c>
      <c r="AW248" s="32">
        <f t="shared" si="1009"/>
        <v>0.58799999999999997</v>
      </c>
      <c r="AX248" s="32">
        <f t="shared" si="1010"/>
        <v>0</v>
      </c>
      <c r="AY248" s="32">
        <f t="shared" si="1011"/>
        <v>0.58799999999999997</v>
      </c>
    </row>
    <row r="249" spans="1:51" outlineLevel="1" x14ac:dyDescent="0.25">
      <c r="A249" s="23"/>
      <c r="B249" s="24"/>
      <c r="C249" s="24" t="s">
        <v>210</v>
      </c>
      <c r="D249" s="23"/>
      <c r="E249" s="23"/>
      <c r="F249" s="24"/>
      <c r="G249" s="26">
        <f t="shared" ref="G249:AY249" si="1012">SUBTOTAL(9,G246:G248)</f>
        <v>11989483</v>
      </c>
      <c r="H249" s="26">
        <f t="shared" si="1012"/>
        <v>8779572</v>
      </c>
      <c r="I249" s="26">
        <f t="shared" si="1012"/>
        <v>0</v>
      </c>
      <c r="J249" s="26">
        <f t="shared" si="1012"/>
        <v>2967494</v>
      </c>
      <c r="K249" s="26">
        <f t="shared" si="1012"/>
        <v>175592</v>
      </c>
      <c r="L249" s="26">
        <f t="shared" si="1012"/>
        <v>66825</v>
      </c>
      <c r="M249" s="24">
        <f t="shared" si="1012"/>
        <v>18.080000000000002</v>
      </c>
      <c r="N249" s="24">
        <f t="shared" si="1012"/>
        <v>10.97</v>
      </c>
      <c r="O249" s="24">
        <f t="shared" si="1012"/>
        <v>7.11</v>
      </c>
      <c r="P249" s="26">
        <f t="shared" si="1012"/>
        <v>-72000</v>
      </c>
      <c r="Q249" s="26">
        <f t="shared" si="1012"/>
        <v>0</v>
      </c>
      <c r="R249" s="26">
        <f t="shared" si="1012"/>
        <v>0</v>
      </c>
      <c r="S249" s="26">
        <f t="shared" si="1012"/>
        <v>0</v>
      </c>
      <c r="T249" s="26">
        <f t="shared" si="1012"/>
        <v>0</v>
      </c>
      <c r="U249" s="26">
        <f t="shared" si="1012"/>
        <v>-72000</v>
      </c>
      <c r="V249" s="26">
        <f t="shared" si="1012"/>
        <v>0</v>
      </c>
      <c r="W249" s="26">
        <f t="shared" si="1012"/>
        <v>72000</v>
      </c>
      <c r="X249" s="26">
        <f t="shared" si="1012"/>
        <v>0</v>
      </c>
      <c r="Y249" s="26">
        <f t="shared" si="1012"/>
        <v>0</v>
      </c>
      <c r="Z249" s="26">
        <f t="shared" si="1012"/>
        <v>72000</v>
      </c>
      <c r="AA249" s="26">
        <f t="shared" si="1012"/>
        <v>0</v>
      </c>
      <c r="AB249" s="26">
        <f t="shared" si="1012"/>
        <v>0</v>
      </c>
      <c r="AC249" s="26">
        <f t="shared" si="1012"/>
        <v>-1440</v>
      </c>
      <c r="AD249" s="26">
        <f t="shared" si="1012"/>
        <v>0</v>
      </c>
      <c r="AE249" s="26">
        <f t="shared" si="1012"/>
        <v>0</v>
      </c>
      <c r="AF249" s="26">
        <f t="shared" si="1012"/>
        <v>0</v>
      </c>
      <c r="AG249" s="26">
        <f t="shared" si="1012"/>
        <v>0</v>
      </c>
      <c r="AH249" s="24">
        <f t="shared" si="1012"/>
        <v>-3.2000000000000001E-2</v>
      </c>
      <c r="AI249" s="24">
        <f t="shared" si="1012"/>
        <v>-3.2000000000000001E-2</v>
      </c>
      <c r="AJ249" s="24">
        <f t="shared" si="1012"/>
        <v>0</v>
      </c>
      <c r="AK249" s="24">
        <f t="shared" si="1012"/>
        <v>0</v>
      </c>
      <c r="AL249" s="24">
        <f t="shared" si="1012"/>
        <v>0</v>
      </c>
      <c r="AM249" s="24">
        <f t="shared" si="1012"/>
        <v>0</v>
      </c>
      <c r="AN249" s="24">
        <f t="shared" si="1012"/>
        <v>-3.2000000000000001E-2</v>
      </c>
      <c r="AO249" s="24">
        <f t="shared" si="1012"/>
        <v>-3.2000000000000001E-2</v>
      </c>
      <c r="AP249" s="24">
        <f t="shared" si="1012"/>
        <v>-6.4000000000000001E-2</v>
      </c>
      <c r="AQ249" s="26">
        <f t="shared" si="1012"/>
        <v>11988043</v>
      </c>
      <c r="AR249" s="26">
        <f t="shared" si="1012"/>
        <v>8707572</v>
      </c>
      <c r="AS249" s="26">
        <f t="shared" si="1012"/>
        <v>72000</v>
      </c>
      <c r="AT249" s="26">
        <f t="shared" si="1012"/>
        <v>2967494</v>
      </c>
      <c r="AU249" s="26">
        <f t="shared" si="1012"/>
        <v>174152</v>
      </c>
      <c r="AV249" s="26">
        <f t="shared" si="1012"/>
        <v>66825</v>
      </c>
      <c r="AW249" s="51">
        <f t="shared" si="1012"/>
        <v>18.016000000000002</v>
      </c>
      <c r="AX249" s="51">
        <f t="shared" si="1012"/>
        <v>10.938000000000001</v>
      </c>
      <c r="AY249" s="51">
        <f t="shared" si="1012"/>
        <v>7.0780000000000003</v>
      </c>
    </row>
    <row r="250" spans="1:51" outlineLevel="2" x14ac:dyDescent="0.25">
      <c r="A250" s="2">
        <v>1475</v>
      </c>
      <c r="B250" s="18">
        <v>600029166</v>
      </c>
      <c r="C250" s="18" t="s">
        <v>153</v>
      </c>
      <c r="D250" s="2">
        <v>3133</v>
      </c>
      <c r="E250" s="2" t="s">
        <v>75</v>
      </c>
      <c r="F250" s="18" t="s">
        <v>218</v>
      </c>
      <c r="G250" s="43">
        <v>15357099</v>
      </c>
      <c r="H250" s="43">
        <v>11245419</v>
      </c>
      <c r="I250" s="43"/>
      <c r="J250" s="43">
        <v>3800952</v>
      </c>
      <c r="K250" s="43">
        <v>224908</v>
      </c>
      <c r="L250" s="43">
        <v>85820</v>
      </c>
      <c r="M250" s="18">
        <v>22.84</v>
      </c>
      <c r="N250" s="18">
        <v>14.34</v>
      </c>
      <c r="O250" s="18">
        <v>8.5</v>
      </c>
      <c r="P250" s="43">
        <f t="shared" ref="P250:P251" si="1013">W250*-1</f>
        <v>-40000</v>
      </c>
      <c r="Q250" s="43"/>
      <c r="R250" s="43"/>
      <c r="S250" s="43"/>
      <c r="T250" s="43"/>
      <c r="U250" s="43">
        <f t="shared" ref="U250:U251" si="1014">P250+Q250+R250+S250+T250</f>
        <v>-40000</v>
      </c>
      <c r="V250" s="43">
        <f>ROUND(OON!J251*80%,0)</f>
        <v>0</v>
      </c>
      <c r="W250" s="43">
        <f>ROUND((OON!K251+OON!L251+OON!M251+OON!P251+OON!Q251)*80%,0)</f>
        <v>40000</v>
      </c>
      <c r="X250" s="43">
        <f>ROUND((OON!N251+OON!R251),0)</f>
        <v>15800</v>
      </c>
      <c r="Y250" s="43"/>
      <c r="Z250" s="43">
        <f t="shared" ref="Z250:Z251" si="1015">V250+W250+X250+Y250</f>
        <v>55800</v>
      </c>
      <c r="AA250" s="43">
        <f t="shared" ref="AA250:AA251" si="1016">U250+Z250</f>
        <v>15800</v>
      </c>
      <c r="AB250" s="43">
        <f t="shared" ref="AB250:AB251" si="1017">ROUND((U250+V250+W250)*33.8%,0)</f>
        <v>0</v>
      </c>
      <c r="AC250" s="43">
        <f t="shared" ref="AC250:AC251" si="1018">ROUND(U250*2%,0)</f>
        <v>-800</v>
      </c>
      <c r="AD250" s="43"/>
      <c r="AE250" s="43"/>
      <c r="AF250" s="43"/>
      <c r="AG250" s="43">
        <f t="shared" ref="AG250:AG251" si="1019">AD250+AE250+AF250</f>
        <v>0</v>
      </c>
      <c r="AH250" s="32">
        <f>OON!W251*80%</f>
        <v>0</v>
      </c>
      <c r="AI250" s="32">
        <f>OON!X251*80%</f>
        <v>0</v>
      </c>
      <c r="AJ250" s="18"/>
      <c r="AK250" s="18"/>
      <c r="AL250" s="18"/>
      <c r="AM250" s="18"/>
      <c r="AN250" s="32">
        <f t="shared" ref="AN250:AN251" si="1020">AH250+AJ250+AK250+AL250</f>
        <v>0</v>
      </c>
      <c r="AO250" s="32">
        <f t="shared" ref="AO250:AO251" si="1021">AI250+AM250</f>
        <v>0</v>
      </c>
      <c r="AP250" s="32">
        <f t="shared" ref="AP250:AP251" si="1022">AN250+AO250</f>
        <v>0</v>
      </c>
      <c r="AQ250" s="43">
        <f t="shared" ref="AQ250:AQ251" si="1023">AR250+AS250+AT250+AU250+AV250</f>
        <v>15372099</v>
      </c>
      <c r="AR250" s="43">
        <f t="shared" ref="AR250:AR251" si="1024">H250+U250</f>
        <v>11205419</v>
      </c>
      <c r="AS250" s="43">
        <f t="shared" ref="AS250:AS251" si="1025">I250+Z250</f>
        <v>55800</v>
      </c>
      <c r="AT250" s="43">
        <f t="shared" ref="AT250:AT251" si="1026">J250+AB250</f>
        <v>3800952</v>
      </c>
      <c r="AU250" s="43">
        <f t="shared" ref="AU250:AU251" si="1027">K250+AC250</f>
        <v>224108</v>
      </c>
      <c r="AV250" s="43">
        <f t="shared" ref="AV250:AV251" si="1028">L250+AG250</f>
        <v>85820</v>
      </c>
      <c r="AW250" s="32">
        <f t="shared" ref="AW250:AW251" si="1029">AX250+AY250</f>
        <v>22.84</v>
      </c>
      <c r="AX250" s="32">
        <f t="shared" ref="AX250:AX251" si="1030">N250+AN250</f>
        <v>14.34</v>
      </c>
      <c r="AY250" s="32">
        <f t="shared" ref="AY250:AY251" si="1031">O250+AO250</f>
        <v>8.5</v>
      </c>
    </row>
    <row r="251" spans="1:51" outlineLevel="2" x14ac:dyDescent="0.25">
      <c r="A251" s="2">
        <v>1475</v>
      </c>
      <c r="B251" s="18">
        <v>600029166</v>
      </c>
      <c r="C251" s="18" t="s">
        <v>153</v>
      </c>
      <c r="D251" s="2">
        <v>3133</v>
      </c>
      <c r="E251" s="2" t="s">
        <v>62</v>
      </c>
      <c r="F251" s="18" t="s">
        <v>218</v>
      </c>
      <c r="G251" s="43"/>
      <c r="H251" s="43"/>
      <c r="I251" s="43"/>
      <c r="J251" s="43"/>
      <c r="K251" s="43"/>
      <c r="L251" s="43"/>
      <c r="M251" s="18"/>
      <c r="N251" s="18"/>
      <c r="O251" s="18"/>
      <c r="P251" s="43">
        <f t="shared" si="1013"/>
        <v>0</v>
      </c>
      <c r="Q251" s="43"/>
      <c r="R251" s="43"/>
      <c r="S251" s="43"/>
      <c r="T251" s="43"/>
      <c r="U251" s="43">
        <f t="shared" si="1014"/>
        <v>0</v>
      </c>
      <c r="V251" s="43">
        <f>ROUND(OON!J252*80%,0)</f>
        <v>0</v>
      </c>
      <c r="W251" s="43">
        <f>ROUND((OON!K252+OON!L252+OON!M252+OON!P252+OON!Q252)*80%,0)</f>
        <v>0</v>
      </c>
      <c r="X251" s="43">
        <f>ROUND((OON!N252+OON!R252),0)</f>
        <v>0</v>
      </c>
      <c r="Y251" s="43"/>
      <c r="Z251" s="43">
        <f t="shared" si="1015"/>
        <v>0</v>
      </c>
      <c r="AA251" s="43">
        <f t="shared" si="1016"/>
        <v>0</v>
      </c>
      <c r="AB251" s="43">
        <f t="shared" si="1017"/>
        <v>0</v>
      </c>
      <c r="AC251" s="43">
        <f t="shared" si="1018"/>
        <v>0</v>
      </c>
      <c r="AD251" s="43"/>
      <c r="AE251" s="43"/>
      <c r="AF251" s="43"/>
      <c r="AG251" s="43">
        <f t="shared" si="1019"/>
        <v>0</v>
      </c>
      <c r="AH251" s="32">
        <f>OON!W252*80%</f>
        <v>0</v>
      </c>
      <c r="AI251" s="32">
        <f>OON!X252*80%</f>
        <v>0</v>
      </c>
      <c r="AJ251" s="18"/>
      <c r="AK251" s="18"/>
      <c r="AL251" s="18"/>
      <c r="AM251" s="18"/>
      <c r="AN251" s="32">
        <f t="shared" si="1020"/>
        <v>0</v>
      </c>
      <c r="AO251" s="32">
        <f t="shared" si="1021"/>
        <v>0</v>
      </c>
      <c r="AP251" s="32">
        <f t="shared" si="1022"/>
        <v>0</v>
      </c>
      <c r="AQ251" s="43">
        <f t="shared" si="1023"/>
        <v>0</v>
      </c>
      <c r="AR251" s="43">
        <f t="shared" si="1024"/>
        <v>0</v>
      </c>
      <c r="AS251" s="43">
        <f t="shared" si="1025"/>
        <v>0</v>
      </c>
      <c r="AT251" s="43">
        <f t="shared" si="1026"/>
        <v>0</v>
      </c>
      <c r="AU251" s="43">
        <f t="shared" si="1027"/>
        <v>0</v>
      </c>
      <c r="AV251" s="43">
        <f t="shared" si="1028"/>
        <v>0</v>
      </c>
      <c r="AW251" s="32">
        <f t="shared" si="1029"/>
        <v>0</v>
      </c>
      <c r="AX251" s="32">
        <f t="shared" si="1030"/>
        <v>0</v>
      </c>
      <c r="AY251" s="32">
        <f t="shared" si="1031"/>
        <v>0</v>
      </c>
    </row>
    <row r="252" spans="1:51" outlineLevel="1" x14ac:dyDescent="0.25">
      <c r="A252" s="23"/>
      <c r="B252" s="24"/>
      <c r="C252" s="24" t="s">
        <v>211</v>
      </c>
      <c r="D252" s="23"/>
      <c r="E252" s="23"/>
      <c r="F252" s="24"/>
      <c r="G252" s="26">
        <f t="shared" ref="G252:AY252" si="1032">SUBTOTAL(9,G250:G251)</f>
        <v>15357099</v>
      </c>
      <c r="H252" s="26">
        <f t="shared" si="1032"/>
        <v>11245419</v>
      </c>
      <c r="I252" s="26">
        <f t="shared" si="1032"/>
        <v>0</v>
      </c>
      <c r="J252" s="26">
        <f t="shared" si="1032"/>
        <v>3800952</v>
      </c>
      <c r="K252" s="26">
        <f t="shared" si="1032"/>
        <v>224908</v>
      </c>
      <c r="L252" s="26">
        <f t="shared" si="1032"/>
        <v>85820</v>
      </c>
      <c r="M252" s="24">
        <f t="shared" si="1032"/>
        <v>22.84</v>
      </c>
      <c r="N252" s="24">
        <f t="shared" si="1032"/>
        <v>14.34</v>
      </c>
      <c r="O252" s="24">
        <f t="shared" si="1032"/>
        <v>8.5</v>
      </c>
      <c r="P252" s="26">
        <f t="shared" si="1032"/>
        <v>-40000</v>
      </c>
      <c r="Q252" s="26">
        <f t="shared" si="1032"/>
        <v>0</v>
      </c>
      <c r="R252" s="26">
        <f t="shared" si="1032"/>
        <v>0</v>
      </c>
      <c r="S252" s="26">
        <f t="shared" si="1032"/>
        <v>0</v>
      </c>
      <c r="T252" s="26">
        <f t="shared" si="1032"/>
        <v>0</v>
      </c>
      <c r="U252" s="26">
        <f t="shared" si="1032"/>
        <v>-40000</v>
      </c>
      <c r="V252" s="26">
        <f t="shared" si="1032"/>
        <v>0</v>
      </c>
      <c r="W252" s="26">
        <f t="shared" si="1032"/>
        <v>40000</v>
      </c>
      <c r="X252" s="26">
        <f t="shared" si="1032"/>
        <v>15800</v>
      </c>
      <c r="Y252" s="26">
        <f t="shared" si="1032"/>
        <v>0</v>
      </c>
      <c r="Z252" s="26">
        <f t="shared" si="1032"/>
        <v>55800</v>
      </c>
      <c r="AA252" s="26">
        <f t="shared" si="1032"/>
        <v>15800</v>
      </c>
      <c r="AB252" s="26">
        <f t="shared" si="1032"/>
        <v>0</v>
      </c>
      <c r="AC252" s="26">
        <f t="shared" si="1032"/>
        <v>-800</v>
      </c>
      <c r="AD252" s="26">
        <f t="shared" si="1032"/>
        <v>0</v>
      </c>
      <c r="AE252" s="26">
        <f t="shared" si="1032"/>
        <v>0</v>
      </c>
      <c r="AF252" s="26">
        <f t="shared" si="1032"/>
        <v>0</v>
      </c>
      <c r="AG252" s="26">
        <f t="shared" si="1032"/>
        <v>0</v>
      </c>
      <c r="AH252" s="24">
        <f t="shared" si="1032"/>
        <v>0</v>
      </c>
      <c r="AI252" s="24">
        <f t="shared" si="1032"/>
        <v>0</v>
      </c>
      <c r="AJ252" s="24">
        <f t="shared" si="1032"/>
        <v>0</v>
      </c>
      <c r="AK252" s="24">
        <f t="shared" si="1032"/>
        <v>0</v>
      </c>
      <c r="AL252" s="24">
        <f t="shared" si="1032"/>
        <v>0</v>
      </c>
      <c r="AM252" s="24">
        <f t="shared" si="1032"/>
        <v>0</v>
      </c>
      <c r="AN252" s="24">
        <f t="shared" si="1032"/>
        <v>0</v>
      </c>
      <c r="AO252" s="24">
        <f t="shared" si="1032"/>
        <v>0</v>
      </c>
      <c r="AP252" s="24">
        <f t="shared" si="1032"/>
        <v>0</v>
      </c>
      <c r="AQ252" s="26">
        <f t="shared" si="1032"/>
        <v>15372099</v>
      </c>
      <c r="AR252" s="26">
        <f t="shared" si="1032"/>
        <v>11205419</v>
      </c>
      <c r="AS252" s="26">
        <f t="shared" si="1032"/>
        <v>55800</v>
      </c>
      <c r="AT252" s="26">
        <f t="shared" si="1032"/>
        <v>3800952</v>
      </c>
      <c r="AU252" s="26">
        <f t="shared" si="1032"/>
        <v>224108</v>
      </c>
      <c r="AV252" s="26">
        <f t="shared" si="1032"/>
        <v>85820</v>
      </c>
      <c r="AW252" s="51">
        <f t="shared" si="1032"/>
        <v>22.84</v>
      </c>
      <c r="AX252" s="51">
        <f t="shared" si="1032"/>
        <v>14.34</v>
      </c>
      <c r="AY252" s="51">
        <f t="shared" si="1032"/>
        <v>8.5</v>
      </c>
    </row>
    <row r="253" spans="1:51" outlineLevel="2" x14ac:dyDescent="0.25">
      <c r="A253" s="2">
        <v>1476</v>
      </c>
      <c r="B253" s="18">
        <v>600029808</v>
      </c>
      <c r="C253" s="18" t="s">
        <v>154</v>
      </c>
      <c r="D253" s="2">
        <v>3133</v>
      </c>
      <c r="E253" s="2" t="s">
        <v>75</v>
      </c>
      <c r="F253" s="18" t="s">
        <v>218</v>
      </c>
      <c r="G253" s="43">
        <v>7902197</v>
      </c>
      <c r="H253" s="43">
        <v>5786478</v>
      </c>
      <c r="I253" s="43"/>
      <c r="J253" s="43">
        <v>1955829</v>
      </c>
      <c r="K253" s="43">
        <v>115730</v>
      </c>
      <c r="L253" s="43">
        <v>44160</v>
      </c>
      <c r="M253" s="18">
        <v>11.75</v>
      </c>
      <c r="N253" s="18">
        <v>7.38</v>
      </c>
      <c r="O253" s="18">
        <v>4.37</v>
      </c>
      <c r="P253" s="43">
        <f t="shared" ref="P253:P255" si="1033">W253*-1</f>
        <v>-216000</v>
      </c>
      <c r="Q253" s="43"/>
      <c r="R253" s="43"/>
      <c r="S253" s="43"/>
      <c r="T253" s="43"/>
      <c r="U253" s="43">
        <f t="shared" ref="U253:U255" si="1034">P253+Q253+R253+S253+T253</f>
        <v>-216000</v>
      </c>
      <c r="V253" s="43">
        <f>ROUND(OON!J254*80%,0)</f>
        <v>0</v>
      </c>
      <c r="W253" s="43">
        <f>ROUND((OON!K254+OON!L254+OON!M254+OON!P254+OON!Q254)*80%,0)</f>
        <v>216000</v>
      </c>
      <c r="X253" s="43">
        <f>ROUND((OON!N254+OON!R254),0)</f>
        <v>0</v>
      </c>
      <c r="Y253" s="43"/>
      <c r="Z253" s="43">
        <f t="shared" ref="Z253:Z255" si="1035">V253+W253+X253+Y253</f>
        <v>216000</v>
      </c>
      <c r="AA253" s="43">
        <f t="shared" ref="AA253:AA255" si="1036">U253+Z253</f>
        <v>0</v>
      </c>
      <c r="AB253" s="43">
        <f t="shared" ref="AB253:AB255" si="1037">ROUND((U253+V253+W253)*33.8%,0)</f>
        <v>0</v>
      </c>
      <c r="AC253" s="43">
        <f t="shared" ref="AC253:AC255" si="1038">ROUND(U253*2%,0)</f>
        <v>-4320</v>
      </c>
      <c r="AD253" s="43"/>
      <c r="AE253" s="43"/>
      <c r="AF253" s="43"/>
      <c r="AG253" s="43">
        <f t="shared" ref="AG253:AG255" si="1039">AD253+AE253+AF253</f>
        <v>0</v>
      </c>
      <c r="AH253" s="32">
        <f>OON!W254*80%</f>
        <v>-0.21600000000000003</v>
      </c>
      <c r="AI253" s="32">
        <f>OON!X254*80%</f>
        <v>-6.4000000000000001E-2</v>
      </c>
      <c r="AJ253" s="18"/>
      <c r="AK253" s="18"/>
      <c r="AL253" s="18"/>
      <c r="AM253" s="18"/>
      <c r="AN253" s="32">
        <f t="shared" ref="AN253:AN255" si="1040">AH253+AJ253+AK253+AL253</f>
        <v>-0.21600000000000003</v>
      </c>
      <c r="AO253" s="32">
        <f t="shared" ref="AO253:AO255" si="1041">AI253+AM253</f>
        <v>-6.4000000000000001E-2</v>
      </c>
      <c r="AP253" s="32">
        <f t="shared" ref="AP253:AP255" si="1042">AN253+AO253</f>
        <v>-0.28000000000000003</v>
      </c>
      <c r="AQ253" s="43">
        <f t="shared" ref="AQ253:AQ255" si="1043">AR253+AS253+AT253+AU253+AV253</f>
        <v>7897877</v>
      </c>
      <c r="AR253" s="43">
        <f t="shared" ref="AR253:AR255" si="1044">H253+U253</f>
        <v>5570478</v>
      </c>
      <c r="AS253" s="43">
        <f t="shared" ref="AS253:AS255" si="1045">I253+Z253</f>
        <v>216000</v>
      </c>
      <c r="AT253" s="43">
        <f t="shared" ref="AT253:AT255" si="1046">J253+AB253</f>
        <v>1955829</v>
      </c>
      <c r="AU253" s="43">
        <f t="shared" ref="AU253:AU255" si="1047">K253+AC253</f>
        <v>111410</v>
      </c>
      <c r="AV253" s="43">
        <f t="shared" ref="AV253:AV255" si="1048">L253+AG253</f>
        <v>44160</v>
      </c>
      <c r="AW253" s="32">
        <f t="shared" ref="AW253:AW255" si="1049">AX253+AY253</f>
        <v>11.469999999999999</v>
      </c>
      <c r="AX253" s="32">
        <f t="shared" ref="AX253:AX255" si="1050">N253+AN253</f>
        <v>7.1639999999999997</v>
      </c>
      <c r="AY253" s="32">
        <f t="shared" ref="AY253:AY255" si="1051">O253+AO253</f>
        <v>4.306</v>
      </c>
    </row>
    <row r="254" spans="1:51" outlineLevel="2" x14ac:dyDescent="0.25">
      <c r="A254" s="2">
        <v>1476</v>
      </c>
      <c r="B254" s="18">
        <v>600029808</v>
      </c>
      <c r="C254" s="18" t="s">
        <v>154</v>
      </c>
      <c r="D254" s="2">
        <v>3133</v>
      </c>
      <c r="E254" s="2" t="s">
        <v>62</v>
      </c>
      <c r="F254" s="18" t="s">
        <v>218</v>
      </c>
      <c r="G254" s="43"/>
      <c r="H254" s="43"/>
      <c r="I254" s="43"/>
      <c r="J254" s="43"/>
      <c r="K254" s="43"/>
      <c r="L254" s="43"/>
      <c r="M254" s="18"/>
      <c r="N254" s="18"/>
      <c r="O254" s="18"/>
      <c r="P254" s="43">
        <f t="shared" si="1033"/>
        <v>0</v>
      </c>
      <c r="Q254" s="43"/>
      <c r="R254" s="43"/>
      <c r="S254" s="43"/>
      <c r="T254" s="43"/>
      <c r="U254" s="43">
        <f t="shared" si="1034"/>
        <v>0</v>
      </c>
      <c r="V254" s="43">
        <f>ROUND(OON!J255*80%,0)</f>
        <v>0</v>
      </c>
      <c r="W254" s="43">
        <f>ROUND((OON!K255+OON!L255+OON!M255+OON!P255+OON!Q255)*80%,0)</f>
        <v>0</v>
      </c>
      <c r="X254" s="43">
        <f>ROUND((OON!N255+OON!R255),0)</f>
        <v>0</v>
      </c>
      <c r="Y254" s="43"/>
      <c r="Z254" s="43">
        <f t="shared" si="1035"/>
        <v>0</v>
      </c>
      <c r="AA254" s="43">
        <f t="shared" si="1036"/>
        <v>0</v>
      </c>
      <c r="AB254" s="43">
        <f t="shared" si="1037"/>
        <v>0</v>
      </c>
      <c r="AC254" s="43">
        <f t="shared" si="1038"/>
        <v>0</v>
      </c>
      <c r="AD254" s="43"/>
      <c r="AE254" s="43"/>
      <c r="AF254" s="43"/>
      <c r="AG254" s="43">
        <f t="shared" si="1039"/>
        <v>0</v>
      </c>
      <c r="AH254" s="32">
        <f>OON!W255*80%</f>
        <v>0</v>
      </c>
      <c r="AI254" s="32">
        <f>OON!X255*80%</f>
        <v>0</v>
      </c>
      <c r="AJ254" s="18"/>
      <c r="AK254" s="18"/>
      <c r="AL254" s="18"/>
      <c r="AM254" s="18"/>
      <c r="AN254" s="32">
        <f t="shared" si="1040"/>
        <v>0</v>
      </c>
      <c r="AO254" s="32">
        <f t="shared" si="1041"/>
        <v>0</v>
      </c>
      <c r="AP254" s="32">
        <f t="shared" si="1042"/>
        <v>0</v>
      </c>
      <c r="AQ254" s="43">
        <f t="shared" si="1043"/>
        <v>0</v>
      </c>
      <c r="AR254" s="43">
        <f t="shared" si="1044"/>
        <v>0</v>
      </c>
      <c r="AS254" s="43">
        <f t="shared" si="1045"/>
        <v>0</v>
      </c>
      <c r="AT254" s="43">
        <f t="shared" si="1046"/>
        <v>0</v>
      </c>
      <c r="AU254" s="43">
        <f t="shared" si="1047"/>
        <v>0</v>
      </c>
      <c r="AV254" s="43">
        <f t="shared" si="1048"/>
        <v>0</v>
      </c>
      <c r="AW254" s="32">
        <f t="shared" si="1049"/>
        <v>0</v>
      </c>
      <c r="AX254" s="32">
        <f t="shared" si="1050"/>
        <v>0</v>
      </c>
      <c r="AY254" s="32">
        <f t="shared" si="1051"/>
        <v>0</v>
      </c>
    </row>
    <row r="255" spans="1:51" outlineLevel="2" x14ac:dyDescent="0.25">
      <c r="A255" s="2">
        <v>1476</v>
      </c>
      <c r="B255" s="18">
        <v>600029808</v>
      </c>
      <c r="C255" s="18" t="s">
        <v>154</v>
      </c>
      <c r="D255" s="2">
        <v>3141</v>
      </c>
      <c r="E255" s="2" t="s">
        <v>63</v>
      </c>
      <c r="F255" s="18" t="s">
        <v>218</v>
      </c>
      <c r="G255" s="43">
        <v>256529</v>
      </c>
      <c r="H255" s="43">
        <v>187983</v>
      </c>
      <c r="I255" s="43"/>
      <c r="J255" s="43">
        <v>63538</v>
      </c>
      <c r="K255" s="43">
        <v>3760</v>
      </c>
      <c r="L255" s="43">
        <v>1248</v>
      </c>
      <c r="M255" s="18">
        <v>0.64</v>
      </c>
      <c r="N255" s="18"/>
      <c r="O255" s="18">
        <v>0.64</v>
      </c>
      <c r="P255" s="43">
        <f t="shared" si="1033"/>
        <v>0</v>
      </c>
      <c r="Q255" s="43"/>
      <c r="R255" s="43"/>
      <c r="S255" s="43"/>
      <c r="T255" s="43"/>
      <c r="U255" s="43">
        <f t="shared" si="1034"/>
        <v>0</v>
      </c>
      <c r="V255" s="43">
        <f>ROUND(OON!J256*80%,0)</f>
        <v>0</v>
      </c>
      <c r="W255" s="43">
        <f>ROUND((OON!K256+OON!L256+OON!M256+OON!P256+OON!Q256)*80%,0)</f>
        <v>0</v>
      </c>
      <c r="X255" s="43">
        <f>ROUND((OON!N256+OON!R256),0)</f>
        <v>0</v>
      </c>
      <c r="Y255" s="43"/>
      <c r="Z255" s="43">
        <f t="shared" si="1035"/>
        <v>0</v>
      </c>
      <c r="AA255" s="43">
        <f t="shared" si="1036"/>
        <v>0</v>
      </c>
      <c r="AB255" s="43">
        <f t="shared" si="1037"/>
        <v>0</v>
      </c>
      <c r="AC255" s="43">
        <f t="shared" si="1038"/>
        <v>0</v>
      </c>
      <c r="AD255" s="43"/>
      <c r="AE255" s="43"/>
      <c r="AF255" s="43"/>
      <c r="AG255" s="43">
        <f t="shared" si="1039"/>
        <v>0</v>
      </c>
      <c r="AH255" s="32">
        <f>OON!W256*80%</f>
        <v>0</v>
      </c>
      <c r="AI255" s="32">
        <f>OON!X256*80%</f>
        <v>0</v>
      </c>
      <c r="AJ255" s="18"/>
      <c r="AK255" s="18"/>
      <c r="AL255" s="18"/>
      <c r="AM255" s="18"/>
      <c r="AN255" s="32">
        <f t="shared" si="1040"/>
        <v>0</v>
      </c>
      <c r="AO255" s="32">
        <f t="shared" si="1041"/>
        <v>0</v>
      </c>
      <c r="AP255" s="32">
        <f t="shared" si="1042"/>
        <v>0</v>
      </c>
      <c r="AQ255" s="43">
        <f t="shared" si="1043"/>
        <v>256529</v>
      </c>
      <c r="AR255" s="43">
        <f t="shared" si="1044"/>
        <v>187983</v>
      </c>
      <c r="AS255" s="43">
        <f t="shared" si="1045"/>
        <v>0</v>
      </c>
      <c r="AT255" s="43">
        <f t="shared" si="1046"/>
        <v>63538</v>
      </c>
      <c r="AU255" s="43">
        <f t="shared" si="1047"/>
        <v>3760</v>
      </c>
      <c r="AV255" s="43">
        <f t="shared" si="1048"/>
        <v>1248</v>
      </c>
      <c r="AW255" s="32">
        <f t="shared" si="1049"/>
        <v>0.64</v>
      </c>
      <c r="AX255" s="32">
        <f t="shared" si="1050"/>
        <v>0</v>
      </c>
      <c r="AY255" s="32">
        <f t="shared" si="1051"/>
        <v>0.64</v>
      </c>
    </row>
    <row r="256" spans="1:51" outlineLevel="1" x14ac:dyDescent="0.25">
      <c r="A256" s="23"/>
      <c r="B256" s="24"/>
      <c r="C256" s="24" t="s">
        <v>212</v>
      </c>
      <c r="D256" s="23"/>
      <c r="E256" s="23"/>
      <c r="F256" s="24"/>
      <c r="G256" s="26">
        <f t="shared" ref="G256:AY256" si="1052">SUBTOTAL(9,G253:G255)</f>
        <v>8158726</v>
      </c>
      <c r="H256" s="26">
        <f t="shared" si="1052"/>
        <v>5974461</v>
      </c>
      <c r="I256" s="26">
        <f t="shared" si="1052"/>
        <v>0</v>
      </c>
      <c r="J256" s="26">
        <f t="shared" si="1052"/>
        <v>2019367</v>
      </c>
      <c r="K256" s="26">
        <f t="shared" si="1052"/>
        <v>119490</v>
      </c>
      <c r="L256" s="26">
        <f t="shared" si="1052"/>
        <v>45408</v>
      </c>
      <c r="M256" s="24">
        <f t="shared" si="1052"/>
        <v>12.39</v>
      </c>
      <c r="N256" s="24">
        <f t="shared" si="1052"/>
        <v>7.38</v>
      </c>
      <c r="O256" s="24">
        <f t="shared" si="1052"/>
        <v>5.01</v>
      </c>
      <c r="P256" s="26">
        <f t="shared" si="1052"/>
        <v>-216000</v>
      </c>
      <c r="Q256" s="26">
        <f t="shared" si="1052"/>
        <v>0</v>
      </c>
      <c r="R256" s="26">
        <f t="shared" si="1052"/>
        <v>0</v>
      </c>
      <c r="S256" s="26">
        <f t="shared" si="1052"/>
        <v>0</v>
      </c>
      <c r="T256" s="26">
        <f t="shared" si="1052"/>
        <v>0</v>
      </c>
      <c r="U256" s="26">
        <f t="shared" si="1052"/>
        <v>-216000</v>
      </c>
      <c r="V256" s="26">
        <f t="shared" si="1052"/>
        <v>0</v>
      </c>
      <c r="W256" s="26">
        <f t="shared" si="1052"/>
        <v>216000</v>
      </c>
      <c r="X256" s="26">
        <f t="shared" si="1052"/>
        <v>0</v>
      </c>
      <c r="Y256" s="26">
        <f t="shared" si="1052"/>
        <v>0</v>
      </c>
      <c r="Z256" s="26">
        <f t="shared" si="1052"/>
        <v>216000</v>
      </c>
      <c r="AA256" s="26">
        <f t="shared" si="1052"/>
        <v>0</v>
      </c>
      <c r="AB256" s="26">
        <f t="shared" si="1052"/>
        <v>0</v>
      </c>
      <c r="AC256" s="26">
        <f t="shared" si="1052"/>
        <v>-4320</v>
      </c>
      <c r="AD256" s="26">
        <f t="shared" si="1052"/>
        <v>0</v>
      </c>
      <c r="AE256" s="26">
        <f t="shared" si="1052"/>
        <v>0</v>
      </c>
      <c r="AF256" s="26">
        <f t="shared" si="1052"/>
        <v>0</v>
      </c>
      <c r="AG256" s="26">
        <f t="shared" si="1052"/>
        <v>0</v>
      </c>
      <c r="AH256" s="24">
        <f t="shared" si="1052"/>
        <v>-0.21600000000000003</v>
      </c>
      <c r="AI256" s="24">
        <f t="shared" si="1052"/>
        <v>-6.4000000000000001E-2</v>
      </c>
      <c r="AJ256" s="24">
        <f t="shared" si="1052"/>
        <v>0</v>
      </c>
      <c r="AK256" s="24">
        <f t="shared" si="1052"/>
        <v>0</v>
      </c>
      <c r="AL256" s="24">
        <f t="shared" si="1052"/>
        <v>0</v>
      </c>
      <c r="AM256" s="24">
        <f t="shared" si="1052"/>
        <v>0</v>
      </c>
      <c r="AN256" s="24">
        <f t="shared" si="1052"/>
        <v>-0.21600000000000003</v>
      </c>
      <c r="AO256" s="24">
        <f t="shared" si="1052"/>
        <v>-6.4000000000000001E-2</v>
      </c>
      <c r="AP256" s="24">
        <f t="shared" si="1052"/>
        <v>-0.28000000000000003</v>
      </c>
      <c r="AQ256" s="26">
        <f t="shared" si="1052"/>
        <v>8154406</v>
      </c>
      <c r="AR256" s="26">
        <f t="shared" si="1052"/>
        <v>5758461</v>
      </c>
      <c r="AS256" s="26">
        <f t="shared" si="1052"/>
        <v>216000</v>
      </c>
      <c r="AT256" s="26">
        <f t="shared" si="1052"/>
        <v>2019367</v>
      </c>
      <c r="AU256" s="26">
        <f t="shared" si="1052"/>
        <v>115170</v>
      </c>
      <c r="AV256" s="26">
        <f t="shared" si="1052"/>
        <v>45408</v>
      </c>
      <c r="AW256" s="51">
        <f t="shared" si="1052"/>
        <v>12.11</v>
      </c>
      <c r="AX256" s="51">
        <f t="shared" si="1052"/>
        <v>7.1639999999999997</v>
      </c>
      <c r="AY256" s="51">
        <f t="shared" si="1052"/>
        <v>4.9459999999999997</v>
      </c>
    </row>
    <row r="257" spans="1:51" outlineLevel="2" x14ac:dyDescent="0.25">
      <c r="A257" s="2">
        <v>1491</v>
      </c>
      <c r="B257" s="18">
        <v>600033392</v>
      </c>
      <c r="C257" s="18" t="s">
        <v>155</v>
      </c>
      <c r="D257" s="2">
        <v>3146</v>
      </c>
      <c r="E257" s="2" t="s">
        <v>76</v>
      </c>
      <c r="F257" s="18" t="s">
        <v>218</v>
      </c>
      <c r="G257" s="43">
        <v>9030719</v>
      </c>
      <c r="H257" s="43">
        <v>6431571</v>
      </c>
      <c r="I257" s="43"/>
      <c r="J257" s="43">
        <v>2173871</v>
      </c>
      <c r="K257" s="43">
        <v>128631</v>
      </c>
      <c r="L257" s="43">
        <v>296646</v>
      </c>
      <c r="M257" s="18">
        <v>11.85</v>
      </c>
      <c r="N257" s="18">
        <v>8.74</v>
      </c>
      <c r="O257" s="18">
        <v>3.1099999999999994</v>
      </c>
      <c r="P257" s="43">
        <f t="shared" ref="P257:P258" si="1053">W257*-1</f>
        <v>-9600</v>
      </c>
      <c r="Q257" s="43"/>
      <c r="R257" s="43"/>
      <c r="S257" s="43"/>
      <c r="T257" s="43"/>
      <c r="U257" s="43">
        <f t="shared" ref="U257:U258" si="1054">P257+Q257+R257+S257+T257</f>
        <v>-9600</v>
      </c>
      <c r="V257" s="43">
        <f>ROUND(OON!J258*80%,0)</f>
        <v>0</v>
      </c>
      <c r="W257" s="43">
        <f>ROUND((OON!K258+OON!L258+OON!M258+OON!P258+OON!Q258)*80%,0)</f>
        <v>9600</v>
      </c>
      <c r="X257" s="43">
        <f>ROUND((OON!N258+OON!R258),0)</f>
        <v>0</v>
      </c>
      <c r="Y257" s="43"/>
      <c r="Z257" s="43">
        <f t="shared" ref="Z257:Z258" si="1055">V257+W257+X257+Y257</f>
        <v>9600</v>
      </c>
      <c r="AA257" s="43">
        <f t="shared" ref="AA257:AA258" si="1056">U257+Z257</f>
        <v>0</v>
      </c>
      <c r="AB257" s="43">
        <f t="shared" ref="AB257:AB258" si="1057">ROUND((U257+V257+W257)*33.8%,0)</f>
        <v>0</v>
      </c>
      <c r="AC257" s="43">
        <f t="shared" ref="AC257:AC258" si="1058">ROUND(U257*2%,0)</f>
        <v>-192</v>
      </c>
      <c r="AD257" s="43"/>
      <c r="AE257" s="43"/>
      <c r="AF257" s="43"/>
      <c r="AG257" s="43">
        <f t="shared" ref="AG257:AG258" si="1059">AD257+AE257+AF257</f>
        <v>0</v>
      </c>
      <c r="AH257" s="32">
        <f>OON!W258*80%</f>
        <v>0</v>
      </c>
      <c r="AI257" s="32">
        <f>OON!X258*80%</f>
        <v>-3.2000000000000001E-2</v>
      </c>
      <c r="AJ257" s="18"/>
      <c r="AK257" s="18"/>
      <c r="AL257" s="18"/>
      <c r="AM257" s="18"/>
      <c r="AN257" s="32">
        <f t="shared" ref="AN257:AN258" si="1060">AH257+AJ257+AK257+AL257</f>
        <v>0</v>
      </c>
      <c r="AO257" s="32">
        <f t="shared" ref="AO257:AO258" si="1061">AI257+AM257</f>
        <v>-3.2000000000000001E-2</v>
      </c>
      <c r="AP257" s="32">
        <f t="shared" ref="AP257:AP258" si="1062">AN257+AO257</f>
        <v>-3.2000000000000001E-2</v>
      </c>
      <c r="AQ257" s="43">
        <f t="shared" ref="AQ257:AQ258" si="1063">AR257+AS257+AT257+AU257+AV257</f>
        <v>9030527</v>
      </c>
      <c r="AR257" s="43">
        <f t="shared" ref="AR257:AR258" si="1064">H257+U257</f>
        <v>6421971</v>
      </c>
      <c r="AS257" s="43">
        <f t="shared" ref="AS257:AS258" si="1065">I257+Z257</f>
        <v>9600</v>
      </c>
      <c r="AT257" s="43">
        <f t="shared" ref="AT257:AT258" si="1066">J257+AB257</f>
        <v>2173871</v>
      </c>
      <c r="AU257" s="43">
        <f t="shared" ref="AU257:AU258" si="1067">K257+AC257</f>
        <v>128439</v>
      </c>
      <c r="AV257" s="43">
        <f t="shared" ref="AV257:AV258" si="1068">L257+AG257</f>
        <v>296646</v>
      </c>
      <c r="AW257" s="32">
        <f t="shared" ref="AW257:AW258" si="1069">AX257+AY257</f>
        <v>11.818</v>
      </c>
      <c r="AX257" s="32">
        <f t="shared" ref="AX257:AX258" si="1070">N257+AN257</f>
        <v>8.74</v>
      </c>
      <c r="AY257" s="32">
        <f t="shared" ref="AY257:AY258" si="1071">O257+AO257</f>
        <v>3.0779999999999994</v>
      </c>
    </row>
    <row r="258" spans="1:51" outlineLevel="2" x14ac:dyDescent="0.25">
      <c r="A258" s="2">
        <v>1491</v>
      </c>
      <c r="B258" s="18">
        <v>600033392</v>
      </c>
      <c r="C258" s="18" t="s">
        <v>155</v>
      </c>
      <c r="D258" s="2">
        <v>3146</v>
      </c>
      <c r="E258" s="2" t="s">
        <v>62</v>
      </c>
      <c r="F258" s="18" t="s">
        <v>218</v>
      </c>
      <c r="G258" s="43"/>
      <c r="H258" s="43"/>
      <c r="I258" s="43"/>
      <c r="J258" s="43"/>
      <c r="K258" s="43"/>
      <c r="L258" s="43"/>
      <c r="M258" s="18"/>
      <c r="N258" s="18"/>
      <c r="O258" s="18"/>
      <c r="P258" s="43">
        <f t="shared" si="1053"/>
        <v>0</v>
      </c>
      <c r="Q258" s="43"/>
      <c r="R258" s="43"/>
      <c r="S258" s="43"/>
      <c r="T258" s="43"/>
      <c r="U258" s="43">
        <f t="shared" si="1054"/>
        <v>0</v>
      </c>
      <c r="V258" s="43">
        <f>ROUND(OON!J259*80%,0)</f>
        <v>0</v>
      </c>
      <c r="W258" s="43">
        <f>ROUND((OON!K259+OON!L259+OON!M259+OON!P259+OON!Q259)*80%,0)</f>
        <v>0</v>
      </c>
      <c r="X258" s="43">
        <f>ROUND((OON!N259+OON!R259),0)</f>
        <v>0</v>
      </c>
      <c r="Y258" s="43"/>
      <c r="Z258" s="43">
        <f t="shared" si="1055"/>
        <v>0</v>
      </c>
      <c r="AA258" s="43">
        <f t="shared" si="1056"/>
        <v>0</v>
      </c>
      <c r="AB258" s="43">
        <f t="shared" si="1057"/>
        <v>0</v>
      </c>
      <c r="AC258" s="43">
        <f t="shared" si="1058"/>
        <v>0</v>
      </c>
      <c r="AD258" s="43"/>
      <c r="AE258" s="43"/>
      <c r="AF258" s="43"/>
      <c r="AG258" s="43">
        <f t="shared" si="1059"/>
        <v>0</v>
      </c>
      <c r="AH258" s="32">
        <f>OON!W259*80%</f>
        <v>0</v>
      </c>
      <c r="AI258" s="32">
        <f>OON!X259*80%</f>
        <v>0</v>
      </c>
      <c r="AJ258" s="18"/>
      <c r="AK258" s="18"/>
      <c r="AL258" s="18"/>
      <c r="AM258" s="18"/>
      <c r="AN258" s="32">
        <f t="shared" si="1060"/>
        <v>0</v>
      </c>
      <c r="AO258" s="32">
        <f t="shared" si="1061"/>
        <v>0</v>
      </c>
      <c r="AP258" s="32">
        <f t="shared" si="1062"/>
        <v>0</v>
      </c>
      <c r="AQ258" s="43">
        <f t="shared" si="1063"/>
        <v>0</v>
      </c>
      <c r="AR258" s="43">
        <f t="shared" si="1064"/>
        <v>0</v>
      </c>
      <c r="AS258" s="43">
        <f t="shared" si="1065"/>
        <v>0</v>
      </c>
      <c r="AT258" s="43">
        <f t="shared" si="1066"/>
        <v>0</v>
      </c>
      <c r="AU258" s="43">
        <f t="shared" si="1067"/>
        <v>0</v>
      </c>
      <c r="AV258" s="43">
        <f t="shared" si="1068"/>
        <v>0</v>
      </c>
      <c r="AW258" s="32">
        <f t="shared" si="1069"/>
        <v>0</v>
      </c>
      <c r="AX258" s="32">
        <f t="shared" si="1070"/>
        <v>0</v>
      </c>
      <c r="AY258" s="32">
        <f t="shared" si="1071"/>
        <v>0</v>
      </c>
    </row>
    <row r="259" spans="1:51" outlineLevel="1" x14ac:dyDescent="0.25">
      <c r="A259" s="23"/>
      <c r="B259" s="24"/>
      <c r="C259" s="24" t="s">
        <v>213</v>
      </c>
      <c r="D259" s="23"/>
      <c r="E259" s="23"/>
      <c r="F259" s="24"/>
      <c r="G259" s="26">
        <f t="shared" ref="G259:AY259" si="1072">SUBTOTAL(9,G257:G258)</f>
        <v>9030719</v>
      </c>
      <c r="H259" s="26">
        <f t="shared" si="1072"/>
        <v>6431571</v>
      </c>
      <c r="I259" s="26">
        <f t="shared" si="1072"/>
        <v>0</v>
      </c>
      <c r="J259" s="26">
        <f t="shared" si="1072"/>
        <v>2173871</v>
      </c>
      <c r="K259" s="26">
        <f t="shared" si="1072"/>
        <v>128631</v>
      </c>
      <c r="L259" s="26">
        <f t="shared" si="1072"/>
        <v>296646</v>
      </c>
      <c r="M259" s="24">
        <f t="shared" si="1072"/>
        <v>11.85</v>
      </c>
      <c r="N259" s="24">
        <f t="shared" si="1072"/>
        <v>8.74</v>
      </c>
      <c r="O259" s="24">
        <f t="shared" si="1072"/>
        <v>3.1099999999999994</v>
      </c>
      <c r="P259" s="26">
        <f t="shared" si="1072"/>
        <v>-9600</v>
      </c>
      <c r="Q259" s="26">
        <f t="shared" si="1072"/>
        <v>0</v>
      </c>
      <c r="R259" s="26">
        <f t="shared" si="1072"/>
        <v>0</v>
      </c>
      <c r="S259" s="26">
        <f t="shared" si="1072"/>
        <v>0</v>
      </c>
      <c r="T259" s="26">
        <f t="shared" si="1072"/>
        <v>0</v>
      </c>
      <c r="U259" s="26">
        <f t="shared" si="1072"/>
        <v>-9600</v>
      </c>
      <c r="V259" s="26">
        <f t="shared" si="1072"/>
        <v>0</v>
      </c>
      <c r="W259" s="26">
        <f t="shared" si="1072"/>
        <v>9600</v>
      </c>
      <c r="X259" s="26">
        <f t="shared" si="1072"/>
        <v>0</v>
      </c>
      <c r="Y259" s="26">
        <f t="shared" si="1072"/>
        <v>0</v>
      </c>
      <c r="Z259" s="26">
        <f t="shared" si="1072"/>
        <v>9600</v>
      </c>
      <c r="AA259" s="26">
        <f t="shared" si="1072"/>
        <v>0</v>
      </c>
      <c r="AB259" s="26">
        <f t="shared" si="1072"/>
        <v>0</v>
      </c>
      <c r="AC259" s="26">
        <f t="shared" si="1072"/>
        <v>-192</v>
      </c>
      <c r="AD259" s="26">
        <f t="shared" si="1072"/>
        <v>0</v>
      </c>
      <c r="AE259" s="26">
        <f t="shared" si="1072"/>
        <v>0</v>
      </c>
      <c r="AF259" s="26">
        <f t="shared" si="1072"/>
        <v>0</v>
      </c>
      <c r="AG259" s="26">
        <f t="shared" si="1072"/>
        <v>0</v>
      </c>
      <c r="AH259" s="24">
        <f t="shared" si="1072"/>
        <v>0</v>
      </c>
      <c r="AI259" s="24">
        <f t="shared" si="1072"/>
        <v>-3.2000000000000001E-2</v>
      </c>
      <c r="AJ259" s="24">
        <f t="shared" si="1072"/>
        <v>0</v>
      </c>
      <c r="AK259" s="24">
        <f t="shared" si="1072"/>
        <v>0</v>
      </c>
      <c r="AL259" s="24">
        <f t="shared" si="1072"/>
        <v>0</v>
      </c>
      <c r="AM259" s="24">
        <f t="shared" si="1072"/>
        <v>0</v>
      </c>
      <c r="AN259" s="24">
        <f t="shared" si="1072"/>
        <v>0</v>
      </c>
      <c r="AO259" s="24">
        <f t="shared" si="1072"/>
        <v>-3.2000000000000001E-2</v>
      </c>
      <c r="AP259" s="24">
        <f t="shared" si="1072"/>
        <v>-3.2000000000000001E-2</v>
      </c>
      <c r="AQ259" s="26">
        <f t="shared" si="1072"/>
        <v>9030527</v>
      </c>
      <c r="AR259" s="26">
        <f t="shared" si="1072"/>
        <v>6421971</v>
      </c>
      <c r="AS259" s="26">
        <f t="shared" si="1072"/>
        <v>9600</v>
      </c>
      <c r="AT259" s="26">
        <f t="shared" si="1072"/>
        <v>2173871</v>
      </c>
      <c r="AU259" s="26">
        <f t="shared" si="1072"/>
        <v>128439</v>
      </c>
      <c r="AV259" s="26">
        <f t="shared" si="1072"/>
        <v>296646</v>
      </c>
      <c r="AW259" s="51">
        <f t="shared" si="1072"/>
        <v>11.818</v>
      </c>
      <c r="AX259" s="51">
        <f t="shared" si="1072"/>
        <v>8.74</v>
      </c>
      <c r="AY259" s="51">
        <f t="shared" si="1072"/>
        <v>3.0779999999999994</v>
      </c>
    </row>
    <row r="260" spans="1:51" outlineLevel="2" x14ac:dyDescent="0.25">
      <c r="A260" s="2">
        <v>1492</v>
      </c>
      <c r="B260" s="18">
        <v>600033511</v>
      </c>
      <c r="C260" s="18" t="s">
        <v>156</v>
      </c>
      <c r="D260" s="2">
        <v>3146</v>
      </c>
      <c r="E260" s="2" t="s">
        <v>76</v>
      </c>
      <c r="F260" s="18" t="s">
        <v>218</v>
      </c>
      <c r="G260" s="43">
        <v>8730889</v>
      </c>
      <c r="H260" s="43">
        <v>6218035</v>
      </c>
      <c r="I260" s="43"/>
      <c r="J260" s="43">
        <v>2101696</v>
      </c>
      <c r="K260" s="43">
        <v>124361</v>
      </c>
      <c r="L260" s="43">
        <v>286797</v>
      </c>
      <c r="M260" s="18">
        <v>11.46</v>
      </c>
      <c r="N260" s="18">
        <v>8.4499999999999993</v>
      </c>
      <c r="O260" s="18">
        <v>3.0100000000000016</v>
      </c>
      <c r="P260" s="43">
        <f t="shared" ref="P260:P261" si="1073">W260*-1</f>
        <v>0</v>
      </c>
      <c r="Q260" s="43"/>
      <c r="R260" s="43"/>
      <c r="S260" s="43"/>
      <c r="T260" s="43"/>
      <c r="U260" s="43">
        <f t="shared" ref="U260:U261" si="1074">P260+Q260+R260+S260+T260</f>
        <v>0</v>
      </c>
      <c r="V260" s="43">
        <f>ROUND(OON!J261*80%,0)</f>
        <v>0</v>
      </c>
      <c r="W260" s="43">
        <f>ROUND((OON!K261+OON!L261+OON!M261+OON!P261+OON!Q261)*80%,0)</f>
        <v>0</v>
      </c>
      <c r="X260" s="43">
        <f>ROUND((OON!N261+OON!R261),0)</f>
        <v>0</v>
      </c>
      <c r="Y260" s="43"/>
      <c r="Z260" s="43">
        <f t="shared" ref="Z260:Z261" si="1075">V260+W260+X260+Y260</f>
        <v>0</v>
      </c>
      <c r="AA260" s="43">
        <f t="shared" ref="AA260:AA261" si="1076">U260+Z260</f>
        <v>0</v>
      </c>
      <c r="AB260" s="43">
        <f t="shared" ref="AB260:AB261" si="1077">ROUND((U260+V260+W260)*33.8%,0)</f>
        <v>0</v>
      </c>
      <c r="AC260" s="43">
        <f t="shared" ref="AC260:AC261" si="1078">ROUND(U260*2%,0)</f>
        <v>0</v>
      </c>
      <c r="AD260" s="43"/>
      <c r="AE260" s="43"/>
      <c r="AF260" s="43"/>
      <c r="AG260" s="43">
        <f t="shared" ref="AG260:AG261" si="1079">AD260+AE260+AF260</f>
        <v>0</v>
      </c>
      <c r="AH260" s="32">
        <f>OON!W261*80%</f>
        <v>0</v>
      </c>
      <c r="AI260" s="32">
        <f>OON!X261*80%</f>
        <v>0</v>
      </c>
      <c r="AJ260" s="18"/>
      <c r="AK260" s="18"/>
      <c r="AL260" s="18"/>
      <c r="AM260" s="18"/>
      <c r="AN260" s="32">
        <f t="shared" ref="AN260:AN261" si="1080">AH260+AJ260+AK260+AL260</f>
        <v>0</v>
      </c>
      <c r="AO260" s="32">
        <f t="shared" ref="AO260:AO261" si="1081">AI260+AM260</f>
        <v>0</v>
      </c>
      <c r="AP260" s="32">
        <f t="shared" ref="AP260:AP261" si="1082">AN260+AO260</f>
        <v>0</v>
      </c>
      <c r="AQ260" s="43">
        <f t="shared" ref="AQ260:AQ261" si="1083">AR260+AS260+AT260+AU260+AV260</f>
        <v>8730889</v>
      </c>
      <c r="AR260" s="43">
        <f t="shared" ref="AR260:AR261" si="1084">H260+U260</f>
        <v>6218035</v>
      </c>
      <c r="AS260" s="43">
        <f t="shared" ref="AS260:AS261" si="1085">I260+Z260</f>
        <v>0</v>
      </c>
      <c r="AT260" s="43">
        <f t="shared" ref="AT260:AT261" si="1086">J260+AB260</f>
        <v>2101696</v>
      </c>
      <c r="AU260" s="43">
        <f t="shared" ref="AU260:AU261" si="1087">K260+AC260</f>
        <v>124361</v>
      </c>
      <c r="AV260" s="43">
        <f t="shared" ref="AV260:AV261" si="1088">L260+AG260</f>
        <v>286797</v>
      </c>
      <c r="AW260" s="32">
        <f t="shared" ref="AW260:AW261" si="1089">AX260+AY260</f>
        <v>11.46</v>
      </c>
      <c r="AX260" s="32">
        <f t="shared" ref="AX260:AX261" si="1090">N260+AN260</f>
        <v>8.4499999999999993</v>
      </c>
      <c r="AY260" s="32">
        <f t="shared" ref="AY260:AY261" si="1091">O260+AO260</f>
        <v>3.0100000000000016</v>
      </c>
    </row>
    <row r="261" spans="1:51" outlineLevel="2" x14ac:dyDescent="0.25">
      <c r="A261" s="2">
        <v>1492</v>
      </c>
      <c r="B261" s="18">
        <v>600033511</v>
      </c>
      <c r="C261" s="18" t="s">
        <v>156</v>
      </c>
      <c r="D261" s="2">
        <v>3146</v>
      </c>
      <c r="E261" s="2" t="s">
        <v>62</v>
      </c>
      <c r="F261" s="18" t="s">
        <v>218</v>
      </c>
      <c r="G261" s="43"/>
      <c r="H261" s="43"/>
      <c r="I261" s="43"/>
      <c r="J261" s="43"/>
      <c r="K261" s="43"/>
      <c r="L261" s="43"/>
      <c r="M261" s="18"/>
      <c r="N261" s="18"/>
      <c r="O261" s="18"/>
      <c r="P261" s="43">
        <f t="shared" si="1073"/>
        <v>0</v>
      </c>
      <c r="Q261" s="43"/>
      <c r="R261" s="43"/>
      <c r="S261" s="43"/>
      <c r="T261" s="43"/>
      <c r="U261" s="43">
        <f t="shared" si="1074"/>
        <v>0</v>
      </c>
      <c r="V261" s="43">
        <f>ROUND(OON!J262*80%,0)</f>
        <v>0</v>
      </c>
      <c r="W261" s="43">
        <f>ROUND((OON!K262+OON!L262+OON!M262+OON!P262+OON!Q262)*80%,0)</f>
        <v>0</v>
      </c>
      <c r="X261" s="43">
        <f>ROUND((OON!N262+OON!R262),0)</f>
        <v>0</v>
      </c>
      <c r="Y261" s="43"/>
      <c r="Z261" s="43">
        <f t="shared" si="1075"/>
        <v>0</v>
      </c>
      <c r="AA261" s="43">
        <f t="shared" si="1076"/>
        <v>0</v>
      </c>
      <c r="AB261" s="43">
        <f t="shared" si="1077"/>
        <v>0</v>
      </c>
      <c r="AC261" s="43">
        <f t="shared" si="1078"/>
        <v>0</v>
      </c>
      <c r="AD261" s="43"/>
      <c r="AE261" s="43"/>
      <c r="AF261" s="43"/>
      <c r="AG261" s="43">
        <f t="shared" si="1079"/>
        <v>0</v>
      </c>
      <c r="AH261" s="32">
        <f>OON!W262*80%</f>
        <v>0</v>
      </c>
      <c r="AI261" s="32">
        <f>OON!X262*80%</f>
        <v>0</v>
      </c>
      <c r="AJ261" s="18"/>
      <c r="AK261" s="18"/>
      <c r="AL261" s="18"/>
      <c r="AM261" s="18"/>
      <c r="AN261" s="32">
        <f t="shared" si="1080"/>
        <v>0</v>
      </c>
      <c r="AO261" s="32">
        <f t="shared" si="1081"/>
        <v>0</v>
      </c>
      <c r="AP261" s="32">
        <f t="shared" si="1082"/>
        <v>0</v>
      </c>
      <c r="AQ261" s="43">
        <f t="shared" si="1083"/>
        <v>0</v>
      </c>
      <c r="AR261" s="43">
        <f t="shared" si="1084"/>
        <v>0</v>
      </c>
      <c r="AS261" s="43">
        <f t="shared" si="1085"/>
        <v>0</v>
      </c>
      <c r="AT261" s="43">
        <f t="shared" si="1086"/>
        <v>0</v>
      </c>
      <c r="AU261" s="43">
        <f t="shared" si="1087"/>
        <v>0</v>
      </c>
      <c r="AV261" s="43">
        <f t="shared" si="1088"/>
        <v>0</v>
      </c>
      <c r="AW261" s="32">
        <f t="shared" si="1089"/>
        <v>0</v>
      </c>
      <c r="AX261" s="32">
        <f t="shared" si="1090"/>
        <v>0</v>
      </c>
      <c r="AY261" s="32">
        <f t="shared" si="1091"/>
        <v>0</v>
      </c>
    </row>
    <row r="262" spans="1:51" outlineLevel="1" x14ac:dyDescent="0.25">
      <c r="A262" s="23"/>
      <c r="B262" s="24"/>
      <c r="C262" s="24" t="s">
        <v>214</v>
      </c>
      <c r="D262" s="23"/>
      <c r="E262" s="23"/>
      <c r="F262" s="24"/>
      <c r="G262" s="26">
        <f t="shared" ref="G262:AY262" si="1092">SUBTOTAL(9,G260:G261)</f>
        <v>8730889</v>
      </c>
      <c r="H262" s="26">
        <f t="shared" si="1092"/>
        <v>6218035</v>
      </c>
      <c r="I262" s="26">
        <f t="shared" si="1092"/>
        <v>0</v>
      </c>
      <c r="J262" s="26">
        <f t="shared" si="1092"/>
        <v>2101696</v>
      </c>
      <c r="K262" s="26">
        <f t="shared" si="1092"/>
        <v>124361</v>
      </c>
      <c r="L262" s="26">
        <f t="shared" si="1092"/>
        <v>286797</v>
      </c>
      <c r="M262" s="24">
        <f t="shared" si="1092"/>
        <v>11.46</v>
      </c>
      <c r="N262" s="24">
        <f t="shared" si="1092"/>
        <v>8.4499999999999993</v>
      </c>
      <c r="O262" s="24">
        <f t="shared" si="1092"/>
        <v>3.0100000000000016</v>
      </c>
      <c r="P262" s="26">
        <f t="shared" si="1092"/>
        <v>0</v>
      </c>
      <c r="Q262" s="26">
        <f t="shared" si="1092"/>
        <v>0</v>
      </c>
      <c r="R262" s="26">
        <f t="shared" si="1092"/>
        <v>0</v>
      </c>
      <c r="S262" s="26">
        <f t="shared" si="1092"/>
        <v>0</v>
      </c>
      <c r="T262" s="26">
        <f t="shared" si="1092"/>
        <v>0</v>
      </c>
      <c r="U262" s="26">
        <f t="shared" si="1092"/>
        <v>0</v>
      </c>
      <c r="V262" s="26">
        <f t="shared" si="1092"/>
        <v>0</v>
      </c>
      <c r="W262" s="26">
        <f t="shared" si="1092"/>
        <v>0</v>
      </c>
      <c r="X262" s="26">
        <f t="shared" si="1092"/>
        <v>0</v>
      </c>
      <c r="Y262" s="26">
        <f t="shared" si="1092"/>
        <v>0</v>
      </c>
      <c r="Z262" s="26">
        <f t="shared" si="1092"/>
        <v>0</v>
      </c>
      <c r="AA262" s="26">
        <f t="shared" si="1092"/>
        <v>0</v>
      </c>
      <c r="AB262" s="26">
        <f t="shared" si="1092"/>
        <v>0</v>
      </c>
      <c r="AC262" s="26">
        <f t="shared" si="1092"/>
        <v>0</v>
      </c>
      <c r="AD262" s="26">
        <f t="shared" si="1092"/>
        <v>0</v>
      </c>
      <c r="AE262" s="26">
        <f t="shared" si="1092"/>
        <v>0</v>
      </c>
      <c r="AF262" s="26">
        <f t="shared" si="1092"/>
        <v>0</v>
      </c>
      <c r="AG262" s="26">
        <f t="shared" si="1092"/>
        <v>0</v>
      </c>
      <c r="AH262" s="24">
        <f t="shared" si="1092"/>
        <v>0</v>
      </c>
      <c r="AI262" s="24">
        <f t="shared" si="1092"/>
        <v>0</v>
      </c>
      <c r="AJ262" s="24">
        <f t="shared" si="1092"/>
        <v>0</v>
      </c>
      <c r="AK262" s="24">
        <f t="shared" si="1092"/>
        <v>0</v>
      </c>
      <c r="AL262" s="24">
        <f t="shared" si="1092"/>
        <v>0</v>
      </c>
      <c r="AM262" s="24">
        <f t="shared" si="1092"/>
        <v>0</v>
      </c>
      <c r="AN262" s="24">
        <f t="shared" si="1092"/>
        <v>0</v>
      </c>
      <c r="AO262" s="24">
        <f t="shared" si="1092"/>
        <v>0</v>
      </c>
      <c r="AP262" s="24">
        <f t="shared" si="1092"/>
        <v>0</v>
      </c>
      <c r="AQ262" s="26">
        <f t="shared" si="1092"/>
        <v>8730889</v>
      </c>
      <c r="AR262" s="26">
        <f t="shared" si="1092"/>
        <v>6218035</v>
      </c>
      <c r="AS262" s="26">
        <f t="shared" si="1092"/>
        <v>0</v>
      </c>
      <c r="AT262" s="26">
        <f t="shared" si="1092"/>
        <v>2101696</v>
      </c>
      <c r="AU262" s="26">
        <f t="shared" si="1092"/>
        <v>124361</v>
      </c>
      <c r="AV262" s="26">
        <f t="shared" si="1092"/>
        <v>286797</v>
      </c>
      <c r="AW262" s="51">
        <f t="shared" si="1092"/>
        <v>11.46</v>
      </c>
      <c r="AX262" s="51">
        <f t="shared" si="1092"/>
        <v>8.4499999999999993</v>
      </c>
      <c r="AY262" s="51">
        <f t="shared" si="1092"/>
        <v>3.0100000000000016</v>
      </c>
    </row>
    <row r="263" spans="1:51" outlineLevel="2" x14ac:dyDescent="0.25">
      <c r="A263" s="2">
        <v>1493</v>
      </c>
      <c r="B263" s="18">
        <v>600033597</v>
      </c>
      <c r="C263" s="18" t="s">
        <v>157</v>
      </c>
      <c r="D263" s="2">
        <v>3146</v>
      </c>
      <c r="E263" s="2" t="s">
        <v>76</v>
      </c>
      <c r="F263" s="18" t="s">
        <v>218</v>
      </c>
      <c r="G263" s="43">
        <v>15295837</v>
      </c>
      <c r="H263" s="43">
        <v>10893513</v>
      </c>
      <c r="I263" s="43"/>
      <c r="J263" s="43">
        <v>3682008</v>
      </c>
      <c r="K263" s="43">
        <v>217870</v>
      </c>
      <c r="L263" s="43">
        <v>502446</v>
      </c>
      <c r="M263" s="18">
        <v>20.079999999999998</v>
      </c>
      <c r="N263" s="18">
        <v>14.8</v>
      </c>
      <c r="O263" s="18">
        <v>5.2799999999999976</v>
      </c>
      <c r="P263" s="43">
        <f t="shared" ref="P263:P264" si="1093">W263*-1</f>
        <v>-24000</v>
      </c>
      <c r="Q263" s="43"/>
      <c r="R263" s="43"/>
      <c r="S263" s="43"/>
      <c r="T263" s="43"/>
      <c r="U263" s="43">
        <f t="shared" ref="U263:U264" si="1094">P263+Q263+R263+S263+T263</f>
        <v>-24000</v>
      </c>
      <c r="V263" s="43">
        <f>ROUND(OON!J264*80%,0)</f>
        <v>0</v>
      </c>
      <c r="W263" s="43">
        <f>ROUND((OON!K264+OON!L264+OON!M264+OON!P264+OON!Q264)*80%,0)</f>
        <v>24000</v>
      </c>
      <c r="X263" s="43">
        <f>ROUND((OON!N264+OON!R264),0)</f>
        <v>0</v>
      </c>
      <c r="Y263" s="43"/>
      <c r="Z263" s="43">
        <f t="shared" ref="Z263:Z264" si="1095">V263+W263+X263+Y263</f>
        <v>24000</v>
      </c>
      <c r="AA263" s="43">
        <f t="shared" ref="AA263:AA264" si="1096">U263+Z263</f>
        <v>0</v>
      </c>
      <c r="AB263" s="43">
        <f t="shared" ref="AB263:AB264" si="1097">ROUND((U263+V263+W263)*33.8%,0)</f>
        <v>0</v>
      </c>
      <c r="AC263" s="43">
        <f t="shared" ref="AC263:AC264" si="1098">ROUND(U263*2%,0)</f>
        <v>-480</v>
      </c>
      <c r="AD263" s="43"/>
      <c r="AE263" s="43"/>
      <c r="AF263" s="43"/>
      <c r="AG263" s="43">
        <f t="shared" ref="AG263:AG264" si="1099">AD263+AE263+AF263</f>
        <v>0</v>
      </c>
      <c r="AH263" s="32">
        <f>OON!W264*80%</f>
        <v>0</v>
      </c>
      <c r="AI263" s="32">
        <f>OON!X264*80%</f>
        <v>-7.1999999999999995E-2</v>
      </c>
      <c r="AJ263" s="18"/>
      <c r="AK263" s="18"/>
      <c r="AL263" s="18"/>
      <c r="AM263" s="18"/>
      <c r="AN263" s="32">
        <f t="shared" ref="AN263:AN264" si="1100">AH263+AJ263+AK263+AL263</f>
        <v>0</v>
      </c>
      <c r="AO263" s="32">
        <f t="shared" ref="AO263:AO264" si="1101">AI263+AM263</f>
        <v>-7.1999999999999995E-2</v>
      </c>
      <c r="AP263" s="32">
        <f t="shared" ref="AP263:AP264" si="1102">AN263+AO263</f>
        <v>-7.1999999999999995E-2</v>
      </c>
      <c r="AQ263" s="43">
        <f t="shared" ref="AQ263:AQ264" si="1103">AR263+AS263+AT263+AU263+AV263</f>
        <v>15295357</v>
      </c>
      <c r="AR263" s="43">
        <f t="shared" ref="AR263:AR264" si="1104">H263+U263</f>
        <v>10869513</v>
      </c>
      <c r="AS263" s="43">
        <f t="shared" ref="AS263:AS264" si="1105">I263+Z263</f>
        <v>24000</v>
      </c>
      <c r="AT263" s="43">
        <f t="shared" ref="AT263:AT264" si="1106">J263+AB263</f>
        <v>3682008</v>
      </c>
      <c r="AU263" s="43">
        <f t="shared" ref="AU263:AU264" si="1107">K263+AC263</f>
        <v>217390</v>
      </c>
      <c r="AV263" s="43">
        <f t="shared" ref="AV263:AV264" si="1108">L263+AG263</f>
        <v>502446</v>
      </c>
      <c r="AW263" s="32">
        <f t="shared" ref="AW263:AW264" si="1109">AX263+AY263</f>
        <v>20.007999999999999</v>
      </c>
      <c r="AX263" s="32">
        <f t="shared" ref="AX263:AX264" si="1110">N263+AN263</f>
        <v>14.8</v>
      </c>
      <c r="AY263" s="32">
        <f t="shared" ref="AY263:AY264" si="1111">O263+AO263</f>
        <v>5.2079999999999975</v>
      </c>
    </row>
    <row r="264" spans="1:51" outlineLevel="2" x14ac:dyDescent="0.25">
      <c r="A264" s="2">
        <v>1493</v>
      </c>
      <c r="B264" s="18">
        <v>600033597</v>
      </c>
      <c r="C264" s="18" t="s">
        <v>157</v>
      </c>
      <c r="D264" s="2">
        <v>3146</v>
      </c>
      <c r="E264" s="2" t="s">
        <v>62</v>
      </c>
      <c r="F264" s="18" t="s">
        <v>218</v>
      </c>
      <c r="G264" s="43"/>
      <c r="H264" s="43"/>
      <c r="I264" s="43"/>
      <c r="J264" s="43"/>
      <c r="K264" s="43"/>
      <c r="L264" s="43"/>
      <c r="M264" s="18"/>
      <c r="N264" s="18"/>
      <c r="O264" s="18"/>
      <c r="P264" s="43">
        <f t="shared" si="1093"/>
        <v>0</v>
      </c>
      <c r="Q264" s="43"/>
      <c r="R264" s="43"/>
      <c r="S264" s="43"/>
      <c r="T264" s="43"/>
      <c r="U264" s="43">
        <f t="shared" si="1094"/>
        <v>0</v>
      </c>
      <c r="V264" s="43">
        <f>ROUND(OON!J265*80%,0)</f>
        <v>0</v>
      </c>
      <c r="W264" s="43">
        <f>ROUND((OON!K265+OON!L265+OON!M265+OON!P265+OON!Q265)*80%,0)</f>
        <v>0</v>
      </c>
      <c r="X264" s="43">
        <f>ROUND((OON!N265+OON!R265),0)</f>
        <v>0</v>
      </c>
      <c r="Y264" s="43"/>
      <c r="Z264" s="43">
        <f t="shared" si="1095"/>
        <v>0</v>
      </c>
      <c r="AA264" s="43">
        <f t="shared" si="1096"/>
        <v>0</v>
      </c>
      <c r="AB264" s="43">
        <f t="shared" si="1097"/>
        <v>0</v>
      </c>
      <c r="AC264" s="43">
        <f t="shared" si="1098"/>
        <v>0</v>
      </c>
      <c r="AD264" s="43"/>
      <c r="AE264" s="43"/>
      <c r="AF264" s="43"/>
      <c r="AG264" s="43">
        <f t="shared" si="1099"/>
        <v>0</v>
      </c>
      <c r="AH264" s="32">
        <f>OON!W265*80%</f>
        <v>0</v>
      </c>
      <c r="AI264" s="32">
        <f>OON!X265*80%</f>
        <v>0</v>
      </c>
      <c r="AJ264" s="18"/>
      <c r="AK264" s="18"/>
      <c r="AL264" s="18"/>
      <c r="AM264" s="18"/>
      <c r="AN264" s="32">
        <f t="shared" si="1100"/>
        <v>0</v>
      </c>
      <c r="AO264" s="32">
        <f t="shared" si="1101"/>
        <v>0</v>
      </c>
      <c r="AP264" s="32">
        <f t="shared" si="1102"/>
        <v>0</v>
      </c>
      <c r="AQ264" s="43">
        <f t="shared" si="1103"/>
        <v>0</v>
      </c>
      <c r="AR264" s="43">
        <f t="shared" si="1104"/>
        <v>0</v>
      </c>
      <c r="AS264" s="43">
        <f t="shared" si="1105"/>
        <v>0</v>
      </c>
      <c r="AT264" s="43">
        <f t="shared" si="1106"/>
        <v>0</v>
      </c>
      <c r="AU264" s="43">
        <f t="shared" si="1107"/>
        <v>0</v>
      </c>
      <c r="AV264" s="43">
        <f t="shared" si="1108"/>
        <v>0</v>
      </c>
      <c r="AW264" s="32">
        <f t="shared" si="1109"/>
        <v>0</v>
      </c>
      <c r="AX264" s="32">
        <f t="shared" si="1110"/>
        <v>0</v>
      </c>
      <c r="AY264" s="32">
        <f t="shared" si="1111"/>
        <v>0</v>
      </c>
    </row>
    <row r="265" spans="1:51" outlineLevel="1" x14ac:dyDescent="0.25">
      <c r="A265" s="23"/>
      <c r="B265" s="24"/>
      <c r="C265" s="24" t="s">
        <v>215</v>
      </c>
      <c r="D265" s="23"/>
      <c r="E265" s="23"/>
      <c r="F265" s="24"/>
      <c r="G265" s="26">
        <f t="shared" ref="G265:AY265" si="1112">SUBTOTAL(9,G263:G264)</f>
        <v>15295837</v>
      </c>
      <c r="H265" s="26">
        <f t="shared" si="1112"/>
        <v>10893513</v>
      </c>
      <c r="I265" s="26">
        <f t="shared" si="1112"/>
        <v>0</v>
      </c>
      <c r="J265" s="26">
        <f t="shared" si="1112"/>
        <v>3682008</v>
      </c>
      <c r="K265" s="26">
        <f t="shared" si="1112"/>
        <v>217870</v>
      </c>
      <c r="L265" s="26">
        <f t="shared" si="1112"/>
        <v>502446</v>
      </c>
      <c r="M265" s="24">
        <f t="shared" si="1112"/>
        <v>20.079999999999998</v>
      </c>
      <c r="N265" s="24">
        <f t="shared" si="1112"/>
        <v>14.8</v>
      </c>
      <c r="O265" s="24">
        <f t="shared" si="1112"/>
        <v>5.2799999999999976</v>
      </c>
      <c r="P265" s="26">
        <f t="shared" si="1112"/>
        <v>-24000</v>
      </c>
      <c r="Q265" s="26">
        <f t="shared" si="1112"/>
        <v>0</v>
      </c>
      <c r="R265" s="26">
        <f t="shared" si="1112"/>
        <v>0</v>
      </c>
      <c r="S265" s="26">
        <f t="shared" si="1112"/>
        <v>0</v>
      </c>
      <c r="T265" s="26">
        <f t="shared" si="1112"/>
        <v>0</v>
      </c>
      <c r="U265" s="26">
        <f t="shared" si="1112"/>
        <v>-24000</v>
      </c>
      <c r="V265" s="26">
        <f t="shared" si="1112"/>
        <v>0</v>
      </c>
      <c r="W265" s="26">
        <f t="shared" si="1112"/>
        <v>24000</v>
      </c>
      <c r="X265" s="26">
        <f t="shared" si="1112"/>
        <v>0</v>
      </c>
      <c r="Y265" s="26">
        <f t="shared" si="1112"/>
        <v>0</v>
      </c>
      <c r="Z265" s="26">
        <f t="shared" si="1112"/>
        <v>24000</v>
      </c>
      <c r="AA265" s="26">
        <f t="shared" si="1112"/>
        <v>0</v>
      </c>
      <c r="AB265" s="26">
        <f t="shared" si="1112"/>
        <v>0</v>
      </c>
      <c r="AC265" s="26">
        <f t="shared" si="1112"/>
        <v>-480</v>
      </c>
      <c r="AD265" s="26">
        <f t="shared" si="1112"/>
        <v>0</v>
      </c>
      <c r="AE265" s="26">
        <f t="shared" si="1112"/>
        <v>0</v>
      </c>
      <c r="AF265" s="26">
        <f t="shared" si="1112"/>
        <v>0</v>
      </c>
      <c r="AG265" s="26">
        <f t="shared" si="1112"/>
        <v>0</v>
      </c>
      <c r="AH265" s="24">
        <f t="shared" si="1112"/>
        <v>0</v>
      </c>
      <c r="AI265" s="24">
        <f t="shared" si="1112"/>
        <v>-7.1999999999999995E-2</v>
      </c>
      <c r="AJ265" s="24">
        <f t="shared" si="1112"/>
        <v>0</v>
      </c>
      <c r="AK265" s="24">
        <f t="shared" si="1112"/>
        <v>0</v>
      </c>
      <c r="AL265" s="24">
        <f t="shared" si="1112"/>
        <v>0</v>
      </c>
      <c r="AM265" s="24">
        <f t="shared" si="1112"/>
        <v>0</v>
      </c>
      <c r="AN265" s="24">
        <f t="shared" si="1112"/>
        <v>0</v>
      </c>
      <c r="AO265" s="24">
        <f t="shared" si="1112"/>
        <v>-7.1999999999999995E-2</v>
      </c>
      <c r="AP265" s="24">
        <f t="shared" si="1112"/>
        <v>-7.1999999999999995E-2</v>
      </c>
      <c r="AQ265" s="26">
        <f t="shared" si="1112"/>
        <v>15295357</v>
      </c>
      <c r="AR265" s="26">
        <f t="shared" si="1112"/>
        <v>10869513</v>
      </c>
      <c r="AS265" s="26">
        <f t="shared" si="1112"/>
        <v>24000</v>
      </c>
      <c r="AT265" s="26">
        <f t="shared" si="1112"/>
        <v>3682008</v>
      </c>
      <c r="AU265" s="26">
        <f t="shared" si="1112"/>
        <v>217390</v>
      </c>
      <c r="AV265" s="26">
        <f t="shared" si="1112"/>
        <v>502446</v>
      </c>
      <c r="AW265" s="51">
        <f t="shared" si="1112"/>
        <v>20.007999999999999</v>
      </c>
      <c r="AX265" s="51">
        <f t="shared" si="1112"/>
        <v>14.8</v>
      </c>
      <c r="AY265" s="51">
        <f t="shared" si="1112"/>
        <v>5.2079999999999975</v>
      </c>
    </row>
    <row r="266" spans="1:51" outlineLevel="2" x14ac:dyDescent="0.25">
      <c r="A266" s="2">
        <v>1494</v>
      </c>
      <c r="B266" s="18">
        <v>600034062</v>
      </c>
      <c r="C266" s="18" t="s">
        <v>158</v>
      </c>
      <c r="D266" s="2">
        <v>3146</v>
      </c>
      <c r="E266" s="2" t="s">
        <v>76</v>
      </c>
      <c r="F266" s="18" t="s">
        <v>218</v>
      </c>
      <c r="G266" s="43">
        <v>7209360</v>
      </c>
      <c r="H266" s="43">
        <v>5134420</v>
      </c>
      <c r="I266" s="43"/>
      <c r="J266" s="43">
        <v>1735435</v>
      </c>
      <c r="K266" s="43">
        <v>102688</v>
      </c>
      <c r="L266" s="43">
        <v>236817</v>
      </c>
      <c r="M266" s="18">
        <v>9.4600000000000009</v>
      </c>
      <c r="N266" s="18">
        <v>6.97</v>
      </c>
      <c r="O266" s="18">
        <v>2.4900000000000011</v>
      </c>
      <c r="P266" s="43">
        <f t="shared" ref="P266:P268" si="1113">W266*-1</f>
        <v>-4000</v>
      </c>
      <c r="Q266" s="43"/>
      <c r="R266" s="43"/>
      <c r="S266" s="43"/>
      <c r="T266" s="43"/>
      <c r="U266" s="43">
        <f t="shared" ref="U266:U268" si="1114">P266+Q266+R266+S266+T266</f>
        <v>-4000</v>
      </c>
      <c r="V266" s="43">
        <f>ROUND(OON!J267*80%,0)</f>
        <v>0</v>
      </c>
      <c r="W266" s="43">
        <f>ROUND((OON!K267+OON!L267+OON!M267+OON!P267+OON!Q267)*80%,0)</f>
        <v>4000</v>
      </c>
      <c r="X266" s="43">
        <f>ROUND((OON!N267+OON!R267),0)</f>
        <v>0</v>
      </c>
      <c r="Y266" s="43"/>
      <c r="Z266" s="43">
        <f t="shared" ref="Z266:Z268" si="1115">V266+W266+X266+Y266</f>
        <v>4000</v>
      </c>
      <c r="AA266" s="43">
        <f t="shared" ref="AA266:AA268" si="1116">U266+Z266</f>
        <v>0</v>
      </c>
      <c r="AB266" s="43">
        <f t="shared" ref="AB266:AB268" si="1117">ROUND((U266+V266+W266)*33.8%,0)</f>
        <v>0</v>
      </c>
      <c r="AC266" s="43">
        <f t="shared" ref="AC266:AC268" si="1118">ROUND(U266*2%,0)</f>
        <v>-80</v>
      </c>
      <c r="AD266" s="43"/>
      <c r="AE266" s="43"/>
      <c r="AF266" s="43"/>
      <c r="AG266" s="43">
        <f t="shared" ref="AG266:AG268" si="1119">AD266+AE266+AF266</f>
        <v>0</v>
      </c>
      <c r="AH266" s="32">
        <f>OON!W267*80%</f>
        <v>0</v>
      </c>
      <c r="AI266" s="32">
        <f>OON!X267*80%</f>
        <v>-1.6E-2</v>
      </c>
      <c r="AJ266" s="18"/>
      <c r="AK266" s="18"/>
      <c r="AL266" s="18"/>
      <c r="AM266" s="18"/>
      <c r="AN266" s="32">
        <f t="shared" ref="AN266:AN268" si="1120">AH266+AJ266+AK266+AL266</f>
        <v>0</v>
      </c>
      <c r="AO266" s="32">
        <f t="shared" ref="AO266:AO268" si="1121">AI266+AM266</f>
        <v>-1.6E-2</v>
      </c>
      <c r="AP266" s="32">
        <f t="shared" ref="AP266:AP268" si="1122">AN266+AO266</f>
        <v>-1.6E-2</v>
      </c>
      <c r="AQ266" s="43">
        <f t="shared" ref="AQ266:AQ268" si="1123">AR266+AS266+AT266+AU266+AV266</f>
        <v>7209280</v>
      </c>
      <c r="AR266" s="43">
        <f t="shared" ref="AR266:AR268" si="1124">H266+U266</f>
        <v>5130420</v>
      </c>
      <c r="AS266" s="43">
        <f t="shared" ref="AS266:AS268" si="1125">I266+Z266</f>
        <v>4000</v>
      </c>
      <c r="AT266" s="43">
        <f t="shared" ref="AT266:AT268" si="1126">J266+AB266</f>
        <v>1735435</v>
      </c>
      <c r="AU266" s="43">
        <f t="shared" ref="AU266:AU268" si="1127">K266+AC266</f>
        <v>102608</v>
      </c>
      <c r="AV266" s="43">
        <f t="shared" ref="AV266:AV268" si="1128">L266+AG266</f>
        <v>236817</v>
      </c>
      <c r="AW266" s="32">
        <f t="shared" ref="AW266:AW268" si="1129">AX266+AY266</f>
        <v>9.4440000000000008</v>
      </c>
      <c r="AX266" s="32">
        <f t="shared" ref="AX266:AX268" si="1130">N266+AN266</f>
        <v>6.97</v>
      </c>
      <c r="AY266" s="32">
        <f t="shared" ref="AY266:AY268" si="1131">O266+AO266</f>
        <v>2.4740000000000011</v>
      </c>
    </row>
    <row r="267" spans="1:51" outlineLevel="2" x14ac:dyDescent="0.25">
      <c r="A267" s="2">
        <v>1494</v>
      </c>
      <c r="B267" s="18">
        <v>600034062</v>
      </c>
      <c r="C267" s="18" t="s">
        <v>158</v>
      </c>
      <c r="D267" s="2">
        <v>3146</v>
      </c>
      <c r="E267" s="2" t="s">
        <v>74</v>
      </c>
      <c r="F267" s="18" t="s">
        <v>218</v>
      </c>
      <c r="G267" s="43">
        <v>3363035</v>
      </c>
      <c r="H267" s="43">
        <v>2473033</v>
      </c>
      <c r="I267" s="43"/>
      <c r="J267" s="43">
        <v>835885</v>
      </c>
      <c r="K267" s="43">
        <v>49461</v>
      </c>
      <c r="L267" s="43">
        <v>4656</v>
      </c>
      <c r="M267" s="18">
        <v>4.4400000000000004</v>
      </c>
      <c r="N267" s="18">
        <v>3.72</v>
      </c>
      <c r="O267" s="18">
        <v>0.7200000000000002</v>
      </c>
      <c r="P267" s="43">
        <f t="shared" si="1113"/>
        <v>0</v>
      </c>
      <c r="Q267" s="43"/>
      <c r="R267" s="43"/>
      <c r="S267" s="43"/>
      <c r="T267" s="43"/>
      <c r="U267" s="43">
        <f t="shared" si="1114"/>
        <v>0</v>
      </c>
      <c r="V267" s="43">
        <f>ROUND(OON!J268*80%,0)</f>
        <v>0</v>
      </c>
      <c r="W267" s="43">
        <f>ROUND((OON!K268+OON!L268+OON!M268+OON!P268+OON!Q268)*80%,0)</f>
        <v>0</v>
      </c>
      <c r="X267" s="43">
        <f>ROUND((OON!N268+OON!R268),0)</f>
        <v>0</v>
      </c>
      <c r="Y267" s="43"/>
      <c r="Z267" s="43">
        <f t="shared" si="1115"/>
        <v>0</v>
      </c>
      <c r="AA267" s="43">
        <f t="shared" si="1116"/>
        <v>0</v>
      </c>
      <c r="AB267" s="43">
        <f t="shared" si="1117"/>
        <v>0</v>
      </c>
      <c r="AC267" s="43">
        <f t="shared" si="1118"/>
        <v>0</v>
      </c>
      <c r="AD267" s="43"/>
      <c r="AE267" s="43"/>
      <c r="AF267" s="43"/>
      <c r="AG267" s="43">
        <f t="shared" si="1119"/>
        <v>0</v>
      </c>
      <c r="AH267" s="32">
        <f>OON!W268*80%</f>
        <v>0</v>
      </c>
      <c r="AI267" s="32">
        <f>OON!X268*80%</f>
        <v>0</v>
      </c>
      <c r="AJ267" s="18"/>
      <c r="AK267" s="18"/>
      <c r="AL267" s="18"/>
      <c r="AM267" s="18"/>
      <c r="AN267" s="32">
        <f t="shared" si="1120"/>
        <v>0</v>
      </c>
      <c r="AO267" s="32">
        <f t="shared" si="1121"/>
        <v>0</v>
      </c>
      <c r="AP267" s="32">
        <f t="shared" si="1122"/>
        <v>0</v>
      </c>
      <c r="AQ267" s="43">
        <f t="shared" si="1123"/>
        <v>3363035</v>
      </c>
      <c r="AR267" s="43">
        <f t="shared" si="1124"/>
        <v>2473033</v>
      </c>
      <c r="AS267" s="43">
        <f t="shared" si="1125"/>
        <v>0</v>
      </c>
      <c r="AT267" s="43">
        <f t="shared" si="1126"/>
        <v>835885</v>
      </c>
      <c r="AU267" s="43">
        <f t="shared" si="1127"/>
        <v>49461</v>
      </c>
      <c r="AV267" s="43">
        <f t="shared" si="1128"/>
        <v>4656</v>
      </c>
      <c r="AW267" s="32">
        <f t="shared" si="1129"/>
        <v>4.4400000000000004</v>
      </c>
      <c r="AX267" s="32">
        <f t="shared" si="1130"/>
        <v>3.72</v>
      </c>
      <c r="AY267" s="32">
        <f t="shared" si="1131"/>
        <v>0.7200000000000002</v>
      </c>
    </row>
    <row r="268" spans="1:51" outlineLevel="2" x14ac:dyDescent="0.25">
      <c r="A268" s="2">
        <v>1494</v>
      </c>
      <c r="B268" s="18">
        <v>600034062</v>
      </c>
      <c r="C268" s="18" t="s">
        <v>158</v>
      </c>
      <c r="D268" s="2">
        <v>3146</v>
      </c>
      <c r="E268" s="2" t="s">
        <v>62</v>
      </c>
      <c r="F268" s="18" t="s">
        <v>218</v>
      </c>
      <c r="G268" s="43"/>
      <c r="H268" s="43"/>
      <c r="I268" s="43"/>
      <c r="J268" s="43"/>
      <c r="K268" s="43"/>
      <c r="L268" s="43"/>
      <c r="M268" s="18"/>
      <c r="N268" s="18"/>
      <c r="O268" s="18"/>
      <c r="P268" s="43">
        <f t="shared" si="1113"/>
        <v>0</v>
      </c>
      <c r="Q268" s="43"/>
      <c r="R268" s="43"/>
      <c r="S268" s="43"/>
      <c r="T268" s="43"/>
      <c r="U268" s="43">
        <f t="shared" si="1114"/>
        <v>0</v>
      </c>
      <c r="V268" s="43">
        <f>ROUND(OON!J269*80%,0)</f>
        <v>0</v>
      </c>
      <c r="W268" s="43">
        <f>ROUND((OON!K269+OON!L269+OON!M269+OON!P269+OON!Q269)*80%,0)</f>
        <v>0</v>
      </c>
      <c r="X268" s="43">
        <f>ROUND((OON!N269+OON!R269),0)</f>
        <v>0</v>
      </c>
      <c r="Y268" s="43"/>
      <c r="Z268" s="43">
        <f t="shared" si="1115"/>
        <v>0</v>
      </c>
      <c r="AA268" s="43">
        <f t="shared" si="1116"/>
        <v>0</v>
      </c>
      <c r="AB268" s="43">
        <f t="shared" si="1117"/>
        <v>0</v>
      </c>
      <c r="AC268" s="43">
        <f t="shared" si="1118"/>
        <v>0</v>
      </c>
      <c r="AD268" s="43"/>
      <c r="AE268" s="43"/>
      <c r="AF268" s="43"/>
      <c r="AG268" s="43">
        <f t="shared" si="1119"/>
        <v>0</v>
      </c>
      <c r="AH268" s="32">
        <f>OON!W269*80%</f>
        <v>0</v>
      </c>
      <c r="AI268" s="32">
        <f>OON!X269*80%</f>
        <v>0</v>
      </c>
      <c r="AJ268" s="18"/>
      <c r="AK268" s="18"/>
      <c r="AL268" s="18"/>
      <c r="AM268" s="18"/>
      <c r="AN268" s="32">
        <f t="shared" si="1120"/>
        <v>0</v>
      </c>
      <c r="AO268" s="32">
        <f t="shared" si="1121"/>
        <v>0</v>
      </c>
      <c r="AP268" s="32">
        <f t="shared" si="1122"/>
        <v>0</v>
      </c>
      <c r="AQ268" s="43">
        <f t="shared" si="1123"/>
        <v>0</v>
      </c>
      <c r="AR268" s="43">
        <f t="shared" si="1124"/>
        <v>0</v>
      </c>
      <c r="AS268" s="43">
        <f t="shared" si="1125"/>
        <v>0</v>
      </c>
      <c r="AT268" s="43">
        <f t="shared" si="1126"/>
        <v>0</v>
      </c>
      <c r="AU268" s="43">
        <f t="shared" si="1127"/>
        <v>0</v>
      </c>
      <c r="AV268" s="43">
        <f t="shared" si="1128"/>
        <v>0</v>
      </c>
      <c r="AW268" s="32">
        <f t="shared" si="1129"/>
        <v>0</v>
      </c>
      <c r="AX268" s="32">
        <f t="shared" si="1130"/>
        <v>0</v>
      </c>
      <c r="AY268" s="32">
        <f t="shared" si="1131"/>
        <v>0</v>
      </c>
    </row>
    <row r="269" spans="1:51" outlineLevel="1" x14ac:dyDescent="0.25">
      <c r="A269" s="23"/>
      <c r="B269" s="24"/>
      <c r="C269" s="24" t="s">
        <v>216</v>
      </c>
      <c r="D269" s="23"/>
      <c r="E269" s="23"/>
      <c r="F269" s="24"/>
      <c r="G269" s="26">
        <f t="shared" ref="G269:AY269" si="1132">SUBTOTAL(9,G266:G268)</f>
        <v>10572395</v>
      </c>
      <c r="H269" s="26">
        <f t="shared" si="1132"/>
        <v>7607453</v>
      </c>
      <c r="I269" s="26">
        <f t="shared" si="1132"/>
        <v>0</v>
      </c>
      <c r="J269" s="26">
        <f t="shared" si="1132"/>
        <v>2571320</v>
      </c>
      <c r="K269" s="26">
        <f t="shared" si="1132"/>
        <v>152149</v>
      </c>
      <c r="L269" s="26">
        <f t="shared" si="1132"/>
        <v>241473</v>
      </c>
      <c r="M269" s="24">
        <f t="shared" si="1132"/>
        <v>13.900000000000002</v>
      </c>
      <c r="N269" s="24">
        <f t="shared" si="1132"/>
        <v>10.69</v>
      </c>
      <c r="O269" s="24">
        <f t="shared" si="1132"/>
        <v>3.2100000000000013</v>
      </c>
      <c r="P269" s="26">
        <f t="shared" si="1132"/>
        <v>-4000</v>
      </c>
      <c r="Q269" s="26">
        <f t="shared" si="1132"/>
        <v>0</v>
      </c>
      <c r="R269" s="26">
        <f t="shared" si="1132"/>
        <v>0</v>
      </c>
      <c r="S269" s="26">
        <f t="shared" si="1132"/>
        <v>0</v>
      </c>
      <c r="T269" s="26">
        <f t="shared" si="1132"/>
        <v>0</v>
      </c>
      <c r="U269" s="26">
        <f t="shared" si="1132"/>
        <v>-4000</v>
      </c>
      <c r="V269" s="26">
        <f t="shared" si="1132"/>
        <v>0</v>
      </c>
      <c r="W269" s="26">
        <f t="shared" si="1132"/>
        <v>4000</v>
      </c>
      <c r="X269" s="26">
        <f t="shared" si="1132"/>
        <v>0</v>
      </c>
      <c r="Y269" s="26">
        <f t="shared" si="1132"/>
        <v>0</v>
      </c>
      <c r="Z269" s="26">
        <f t="shared" si="1132"/>
        <v>4000</v>
      </c>
      <c r="AA269" s="26">
        <f t="shared" si="1132"/>
        <v>0</v>
      </c>
      <c r="AB269" s="26">
        <f t="shared" si="1132"/>
        <v>0</v>
      </c>
      <c r="AC269" s="26">
        <f t="shared" si="1132"/>
        <v>-80</v>
      </c>
      <c r="AD269" s="26">
        <f t="shared" si="1132"/>
        <v>0</v>
      </c>
      <c r="AE269" s="26">
        <f t="shared" si="1132"/>
        <v>0</v>
      </c>
      <c r="AF269" s="26">
        <f t="shared" si="1132"/>
        <v>0</v>
      </c>
      <c r="AG269" s="26">
        <f t="shared" si="1132"/>
        <v>0</v>
      </c>
      <c r="AH269" s="24">
        <f t="shared" si="1132"/>
        <v>0</v>
      </c>
      <c r="AI269" s="24">
        <f t="shared" si="1132"/>
        <v>-1.6E-2</v>
      </c>
      <c r="AJ269" s="24">
        <f t="shared" si="1132"/>
        <v>0</v>
      </c>
      <c r="AK269" s="24">
        <f t="shared" si="1132"/>
        <v>0</v>
      </c>
      <c r="AL269" s="24">
        <f t="shared" si="1132"/>
        <v>0</v>
      </c>
      <c r="AM269" s="24">
        <f t="shared" si="1132"/>
        <v>0</v>
      </c>
      <c r="AN269" s="24">
        <f t="shared" si="1132"/>
        <v>0</v>
      </c>
      <c r="AO269" s="24">
        <f t="shared" si="1132"/>
        <v>-1.6E-2</v>
      </c>
      <c r="AP269" s="24">
        <f t="shared" si="1132"/>
        <v>-1.6E-2</v>
      </c>
      <c r="AQ269" s="26">
        <f t="shared" si="1132"/>
        <v>10572315</v>
      </c>
      <c r="AR269" s="26">
        <f t="shared" si="1132"/>
        <v>7603453</v>
      </c>
      <c r="AS269" s="26">
        <f t="shared" si="1132"/>
        <v>4000</v>
      </c>
      <c r="AT269" s="26">
        <f t="shared" si="1132"/>
        <v>2571320</v>
      </c>
      <c r="AU269" s="26">
        <f t="shared" si="1132"/>
        <v>152069</v>
      </c>
      <c r="AV269" s="26">
        <f t="shared" si="1132"/>
        <v>241473</v>
      </c>
      <c r="AW269" s="51">
        <f t="shared" si="1132"/>
        <v>13.884</v>
      </c>
      <c r="AX269" s="51">
        <f t="shared" si="1132"/>
        <v>10.69</v>
      </c>
      <c r="AY269" s="51">
        <f t="shared" si="1132"/>
        <v>3.1940000000000013</v>
      </c>
    </row>
    <row r="270" spans="1:51" outlineLevel="2" x14ac:dyDescent="0.25">
      <c r="A270" s="2">
        <v>1498</v>
      </c>
      <c r="B270" s="18">
        <v>691013861</v>
      </c>
      <c r="C270" s="18" t="s">
        <v>159</v>
      </c>
      <c r="D270" s="2">
        <v>3146</v>
      </c>
      <c r="E270" s="2" t="s">
        <v>74</v>
      </c>
      <c r="F270" s="18" t="s">
        <v>218</v>
      </c>
      <c r="G270" s="43">
        <v>6509379</v>
      </c>
      <c r="H270" s="43">
        <v>4786721</v>
      </c>
      <c r="I270" s="43"/>
      <c r="J270" s="43">
        <v>1617912</v>
      </c>
      <c r="K270" s="43">
        <v>95734</v>
      </c>
      <c r="L270" s="43">
        <v>9012</v>
      </c>
      <c r="M270" s="18">
        <v>8.6</v>
      </c>
      <c r="N270" s="18">
        <v>7.19</v>
      </c>
      <c r="O270" s="18">
        <v>1.4099999999999993</v>
      </c>
      <c r="P270" s="43">
        <f t="shared" ref="P270:P272" si="1133">W270*-1</f>
        <v>0</v>
      </c>
      <c r="Q270" s="43"/>
      <c r="R270" s="43"/>
      <c r="S270" s="43"/>
      <c r="T270" s="43"/>
      <c r="U270" s="43">
        <f t="shared" ref="U270:U272" si="1134">P270+Q270+R270+S270+T270</f>
        <v>0</v>
      </c>
      <c r="V270" s="43">
        <f>ROUND(OON!J271*80%,0)</f>
        <v>0</v>
      </c>
      <c r="W270" s="43">
        <f>ROUND((OON!K271+OON!L271+OON!M271+OON!P271+OON!Q271)*80%,0)</f>
        <v>0</v>
      </c>
      <c r="X270" s="43">
        <f>ROUND((OON!N271+OON!R271),0)</f>
        <v>0</v>
      </c>
      <c r="Y270" s="43"/>
      <c r="Z270" s="43">
        <f t="shared" ref="Z270:Z272" si="1135">V270+W270+X270+Y270</f>
        <v>0</v>
      </c>
      <c r="AA270" s="43">
        <f t="shared" ref="AA270:AA272" si="1136">U270+Z270</f>
        <v>0</v>
      </c>
      <c r="AB270" s="43">
        <f t="shared" ref="AB270:AB272" si="1137">ROUND((U270+V270+W270)*33.8%,0)</f>
        <v>0</v>
      </c>
      <c r="AC270" s="43">
        <f t="shared" ref="AC270:AC272" si="1138">ROUND(U270*2%,0)</f>
        <v>0</v>
      </c>
      <c r="AD270" s="43"/>
      <c r="AE270" s="43"/>
      <c r="AF270" s="43"/>
      <c r="AG270" s="43">
        <f t="shared" ref="AG270:AG272" si="1139">AD270+AE270+AF270</f>
        <v>0</v>
      </c>
      <c r="AH270" s="32">
        <f>OON!W271*80%</f>
        <v>0</v>
      </c>
      <c r="AI270" s="32">
        <f>OON!X271*80%</f>
        <v>0</v>
      </c>
      <c r="AJ270" s="18"/>
      <c r="AK270" s="18"/>
      <c r="AL270" s="18"/>
      <c r="AM270" s="18"/>
      <c r="AN270" s="32">
        <f t="shared" ref="AN270:AN272" si="1140">AH270+AJ270+AK270+AL270</f>
        <v>0</v>
      </c>
      <c r="AO270" s="32">
        <f t="shared" ref="AO270:AO272" si="1141">AI270+AM270</f>
        <v>0</v>
      </c>
      <c r="AP270" s="32">
        <f t="shared" ref="AP270:AP272" si="1142">AN270+AO270</f>
        <v>0</v>
      </c>
      <c r="AQ270" s="43">
        <f t="shared" ref="AQ270:AQ272" si="1143">AR270+AS270+AT270+AU270+AV270</f>
        <v>6509379</v>
      </c>
      <c r="AR270" s="43">
        <f t="shared" ref="AR270:AR272" si="1144">H270+U270</f>
        <v>4786721</v>
      </c>
      <c r="AS270" s="43">
        <f t="shared" ref="AS270:AS272" si="1145">I270+Z270</f>
        <v>0</v>
      </c>
      <c r="AT270" s="43">
        <f t="shared" ref="AT270:AT272" si="1146">J270+AB270</f>
        <v>1617912</v>
      </c>
      <c r="AU270" s="43">
        <f t="shared" ref="AU270:AU272" si="1147">K270+AC270</f>
        <v>95734</v>
      </c>
      <c r="AV270" s="43">
        <f t="shared" ref="AV270:AV272" si="1148">L270+AG270</f>
        <v>9012</v>
      </c>
      <c r="AW270" s="32">
        <f t="shared" ref="AW270:AW272" si="1149">AX270+AY270</f>
        <v>8.6</v>
      </c>
      <c r="AX270" s="32">
        <f t="shared" ref="AX270:AX272" si="1150">N270+AN270</f>
        <v>7.19</v>
      </c>
      <c r="AY270" s="32">
        <f t="shared" ref="AY270:AY272" si="1151">O270+AO270</f>
        <v>1.4099999999999993</v>
      </c>
    </row>
    <row r="271" spans="1:51" outlineLevel="2" x14ac:dyDescent="0.25">
      <c r="A271" s="2">
        <v>1498</v>
      </c>
      <c r="B271" s="18">
        <v>691013861</v>
      </c>
      <c r="C271" s="18" t="s">
        <v>159</v>
      </c>
      <c r="D271" s="2">
        <v>3146</v>
      </c>
      <c r="E271" s="2" t="s">
        <v>74</v>
      </c>
      <c r="F271" s="18" t="s">
        <v>218</v>
      </c>
      <c r="G271" s="43">
        <v>2929654</v>
      </c>
      <c r="H271" s="43">
        <v>2154343</v>
      </c>
      <c r="I271" s="43"/>
      <c r="J271" s="43">
        <v>728168</v>
      </c>
      <c r="K271" s="43">
        <v>43087</v>
      </c>
      <c r="L271" s="43">
        <v>4056</v>
      </c>
      <c r="M271" s="18">
        <v>3.87</v>
      </c>
      <c r="N271" s="18">
        <v>3.24</v>
      </c>
      <c r="O271" s="18">
        <v>0.62999999999999989</v>
      </c>
      <c r="P271" s="43">
        <f t="shared" si="1133"/>
        <v>0</v>
      </c>
      <c r="Q271" s="43"/>
      <c r="R271" s="43"/>
      <c r="S271" s="43"/>
      <c r="T271" s="43"/>
      <c r="U271" s="43">
        <f t="shared" si="1134"/>
        <v>0</v>
      </c>
      <c r="V271" s="43">
        <f>ROUND(OON!J272*80%,0)</f>
        <v>0</v>
      </c>
      <c r="W271" s="43">
        <f>ROUND((OON!K272+OON!L272+OON!M272+OON!P272+OON!Q272)*80%,0)</f>
        <v>0</v>
      </c>
      <c r="X271" s="43">
        <f>ROUND((OON!N272+OON!R272),0)</f>
        <v>0</v>
      </c>
      <c r="Y271" s="43"/>
      <c r="Z271" s="43">
        <f t="shared" si="1135"/>
        <v>0</v>
      </c>
      <c r="AA271" s="43">
        <f t="shared" si="1136"/>
        <v>0</v>
      </c>
      <c r="AB271" s="43">
        <f t="shared" si="1137"/>
        <v>0</v>
      </c>
      <c r="AC271" s="43">
        <f t="shared" si="1138"/>
        <v>0</v>
      </c>
      <c r="AD271" s="43"/>
      <c r="AE271" s="43"/>
      <c r="AF271" s="43"/>
      <c r="AG271" s="43">
        <f t="shared" si="1139"/>
        <v>0</v>
      </c>
      <c r="AH271" s="32">
        <f>OON!W272*80%</f>
        <v>0</v>
      </c>
      <c r="AI271" s="32">
        <f>OON!X272*80%</f>
        <v>0</v>
      </c>
      <c r="AJ271" s="18"/>
      <c r="AK271" s="18"/>
      <c r="AL271" s="18"/>
      <c r="AM271" s="18"/>
      <c r="AN271" s="32">
        <f t="shared" si="1140"/>
        <v>0</v>
      </c>
      <c r="AO271" s="32">
        <f t="shared" si="1141"/>
        <v>0</v>
      </c>
      <c r="AP271" s="32">
        <f t="shared" si="1142"/>
        <v>0</v>
      </c>
      <c r="AQ271" s="43">
        <f t="shared" si="1143"/>
        <v>2929654</v>
      </c>
      <c r="AR271" s="43">
        <f t="shared" si="1144"/>
        <v>2154343</v>
      </c>
      <c r="AS271" s="43">
        <f t="shared" si="1145"/>
        <v>0</v>
      </c>
      <c r="AT271" s="43">
        <f t="shared" si="1146"/>
        <v>728168</v>
      </c>
      <c r="AU271" s="43">
        <f t="shared" si="1147"/>
        <v>43087</v>
      </c>
      <c r="AV271" s="43">
        <f t="shared" si="1148"/>
        <v>4056</v>
      </c>
      <c r="AW271" s="32">
        <f t="shared" si="1149"/>
        <v>3.87</v>
      </c>
      <c r="AX271" s="32">
        <f t="shared" si="1150"/>
        <v>3.24</v>
      </c>
      <c r="AY271" s="32">
        <f t="shared" si="1151"/>
        <v>0.62999999999999989</v>
      </c>
    </row>
    <row r="272" spans="1:51" outlineLevel="2" x14ac:dyDescent="0.25">
      <c r="A272" s="2">
        <v>1498</v>
      </c>
      <c r="B272" s="18">
        <v>691013861</v>
      </c>
      <c r="C272" s="18" t="s">
        <v>159</v>
      </c>
      <c r="D272" s="2">
        <v>3146</v>
      </c>
      <c r="E272" s="2" t="s">
        <v>62</v>
      </c>
      <c r="F272" s="18" t="s">
        <v>218</v>
      </c>
      <c r="G272" s="43"/>
      <c r="H272" s="43"/>
      <c r="I272" s="43"/>
      <c r="J272" s="43"/>
      <c r="K272" s="43"/>
      <c r="L272" s="43"/>
      <c r="M272" s="18"/>
      <c r="N272" s="18"/>
      <c r="O272" s="18"/>
      <c r="P272" s="43">
        <f t="shared" si="1133"/>
        <v>0</v>
      </c>
      <c r="Q272" s="43"/>
      <c r="R272" s="43"/>
      <c r="S272" s="43"/>
      <c r="T272" s="43"/>
      <c r="U272" s="43">
        <f t="shared" si="1134"/>
        <v>0</v>
      </c>
      <c r="V272" s="43">
        <f>ROUND(OON!J273*80%,0)</f>
        <v>0</v>
      </c>
      <c r="W272" s="43">
        <f>ROUND((OON!K273+OON!L273+OON!M273+OON!P273+OON!Q273)*80%,0)</f>
        <v>0</v>
      </c>
      <c r="X272" s="43">
        <f>ROUND((OON!N273+OON!R273),0)</f>
        <v>0</v>
      </c>
      <c r="Y272" s="43"/>
      <c r="Z272" s="43">
        <f t="shared" si="1135"/>
        <v>0</v>
      </c>
      <c r="AA272" s="43">
        <f t="shared" si="1136"/>
        <v>0</v>
      </c>
      <c r="AB272" s="43">
        <f t="shared" si="1137"/>
        <v>0</v>
      </c>
      <c r="AC272" s="43">
        <f t="shared" si="1138"/>
        <v>0</v>
      </c>
      <c r="AD272" s="43"/>
      <c r="AE272" s="43"/>
      <c r="AF272" s="43"/>
      <c r="AG272" s="43">
        <f t="shared" si="1139"/>
        <v>0</v>
      </c>
      <c r="AH272" s="32">
        <f>OON!W273*80%</f>
        <v>0</v>
      </c>
      <c r="AI272" s="32">
        <f>OON!X273*80%</f>
        <v>0</v>
      </c>
      <c r="AJ272" s="18"/>
      <c r="AK272" s="18"/>
      <c r="AL272" s="18"/>
      <c r="AM272" s="18"/>
      <c r="AN272" s="32">
        <f t="shared" si="1140"/>
        <v>0</v>
      </c>
      <c r="AO272" s="32">
        <f t="shared" si="1141"/>
        <v>0</v>
      </c>
      <c r="AP272" s="32">
        <f t="shared" si="1142"/>
        <v>0</v>
      </c>
      <c r="AQ272" s="43">
        <f t="shared" si="1143"/>
        <v>0</v>
      </c>
      <c r="AR272" s="43">
        <f t="shared" si="1144"/>
        <v>0</v>
      </c>
      <c r="AS272" s="43">
        <f t="shared" si="1145"/>
        <v>0</v>
      </c>
      <c r="AT272" s="43">
        <f t="shared" si="1146"/>
        <v>0</v>
      </c>
      <c r="AU272" s="43">
        <f t="shared" si="1147"/>
        <v>0</v>
      </c>
      <c r="AV272" s="43">
        <f t="shared" si="1148"/>
        <v>0</v>
      </c>
      <c r="AW272" s="32">
        <f t="shared" si="1149"/>
        <v>0</v>
      </c>
      <c r="AX272" s="32">
        <f t="shared" si="1150"/>
        <v>0</v>
      </c>
      <c r="AY272" s="32">
        <f t="shared" si="1151"/>
        <v>0</v>
      </c>
    </row>
    <row r="273" spans="1:51" outlineLevel="1" x14ac:dyDescent="0.25">
      <c r="A273" s="23"/>
      <c r="B273" s="24"/>
      <c r="C273" s="24" t="s">
        <v>217</v>
      </c>
      <c r="D273" s="23"/>
      <c r="E273" s="23"/>
      <c r="F273" s="24"/>
      <c r="G273" s="26">
        <f t="shared" ref="G273:AY273" si="1152">SUBTOTAL(9,G270:G272)</f>
        <v>9439033</v>
      </c>
      <c r="H273" s="26">
        <f t="shared" si="1152"/>
        <v>6941064</v>
      </c>
      <c r="I273" s="26">
        <f t="shared" si="1152"/>
        <v>0</v>
      </c>
      <c r="J273" s="26">
        <f t="shared" si="1152"/>
        <v>2346080</v>
      </c>
      <c r="K273" s="26">
        <f t="shared" si="1152"/>
        <v>138821</v>
      </c>
      <c r="L273" s="26">
        <f t="shared" si="1152"/>
        <v>13068</v>
      </c>
      <c r="M273" s="24">
        <f t="shared" si="1152"/>
        <v>12.469999999999999</v>
      </c>
      <c r="N273" s="24">
        <f t="shared" si="1152"/>
        <v>10.43</v>
      </c>
      <c r="O273" s="24">
        <f t="shared" si="1152"/>
        <v>2.0399999999999991</v>
      </c>
      <c r="P273" s="26">
        <f t="shared" si="1152"/>
        <v>0</v>
      </c>
      <c r="Q273" s="26">
        <f t="shared" si="1152"/>
        <v>0</v>
      </c>
      <c r="R273" s="26">
        <f t="shared" si="1152"/>
        <v>0</v>
      </c>
      <c r="S273" s="26">
        <f t="shared" si="1152"/>
        <v>0</v>
      </c>
      <c r="T273" s="26">
        <f t="shared" si="1152"/>
        <v>0</v>
      </c>
      <c r="U273" s="26">
        <f t="shared" si="1152"/>
        <v>0</v>
      </c>
      <c r="V273" s="26">
        <f t="shared" si="1152"/>
        <v>0</v>
      </c>
      <c r="W273" s="26">
        <f t="shared" si="1152"/>
        <v>0</v>
      </c>
      <c r="X273" s="26">
        <f t="shared" si="1152"/>
        <v>0</v>
      </c>
      <c r="Y273" s="26">
        <f t="shared" si="1152"/>
        <v>0</v>
      </c>
      <c r="Z273" s="26">
        <f t="shared" si="1152"/>
        <v>0</v>
      </c>
      <c r="AA273" s="26">
        <f t="shared" si="1152"/>
        <v>0</v>
      </c>
      <c r="AB273" s="26">
        <f t="shared" si="1152"/>
        <v>0</v>
      </c>
      <c r="AC273" s="26">
        <f t="shared" si="1152"/>
        <v>0</v>
      </c>
      <c r="AD273" s="26">
        <f t="shared" si="1152"/>
        <v>0</v>
      </c>
      <c r="AE273" s="26">
        <f t="shared" si="1152"/>
        <v>0</v>
      </c>
      <c r="AF273" s="26">
        <f t="shared" si="1152"/>
        <v>0</v>
      </c>
      <c r="AG273" s="26">
        <f t="shared" si="1152"/>
        <v>0</v>
      </c>
      <c r="AH273" s="24">
        <f t="shared" si="1152"/>
        <v>0</v>
      </c>
      <c r="AI273" s="24">
        <f t="shared" si="1152"/>
        <v>0</v>
      </c>
      <c r="AJ273" s="24">
        <f t="shared" si="1152"/>
        <v>0</v>
      </c>
      <c r="AK273" s="24">
        <f t="shared" si="1152"/>
        <v>0</v>
      </c>
      <c r="AL273" s="24">
        <f t="shared" si="1152"/>
        <v>0</v>
      </c>
      <c r="AM273" s="24">
        <f t="shared" si="1152"/>
        <v>0</v>
      </c>
      <c r="AN273" s="24">
        <f t="shared" si="1152"/>
        <v>0</v>
      </c>
      <c r="AO273" s="24">
        <f t="shared" si="1152"/>
        <v>0</v>
      </c>
      <c r="AP273" s="24">
        <f t="shared" si="1152"/>
        <v>0</v>
      </c>
      <c r="AQ273" s="26">
        <f t="shared" si="1152"/>
        <v>9439033</v>
      </c>
      <c r="AR273" s="26">
        <f t="shared" si="1152"/>
        <v>6941064</v>
      </c>
      <c r="AS273" s="26">
        <f t="shared" si="1152"/>
        <v>0</v>
      </c>
      <c r="AT273" s="26">
        <f t="shared" si="1152"/>
        <v>2346080</v>
      </c>
      <c r="AU273" s="26">
        <f t="shared" si="1152"/>
        <v>138821</v>
      </c>
      <c r="AV273" s="26">
        <f t="shared" si="1152"/>
        <v>13068</v>
      </c>
      <c r="AW273" s="51">
        <f t="shared" si="1152"/>
        <v>12.469999999999999</v>
      </c>
      <c r="AX273" s="51">
        <f t="shared" si="1152"/>
        <v>10.43</v>
      </c>
      <c r="AY273" s="51">
        <f t="shared" si="1152"/>
        <v>2.0399999999999991</v>
      </c>
    </row>
    <row r="274" spans="1:51" x14ac:dyDescent="0.25">
      <c r="A274" s="23"/>
      <c r="B274" s="24"/>
      <c r="C274" s="24" t="s">
        <v>77</v>
      </c>
      <c r="D274" s="23"/>
      <c r="E274" s="23"/>
      <c r="F274" s="24"/>
      <c r="G274" s="26">
        <f t="shared" ref="G274:AY274" si="1153">SUBTOTAL(9,G6:G272)</f>
        <v>1915750556</v>
      </c>
      <c r="H274" s="26">
        <f t="shared" si="1153"/>
        <v>1387526056</v>
      </c>
      <c r="I274" s="26">
        <f t="shared" si="1153"/>
        <v>0</v>
      </c>
      <c r="J274" s="26">
        <f t="shared" si="1153"/>
        <v>468983810</v>
      </c>
      <c r="K274" s="26">
        <f t="shared" si="1153"/>
        <v>27750523</v>
      </c>
      <c r="L274" s="26">
        <f t="shared" si="1153"/>
        <v>31490167</v>
      </c>
      <c r="M274" s="24">
        <f t="shared" si="1153"/>
        <v>2689.4142999999999</v>
      </c>
      <c r="N274" s="24">
        <f t="shared" si="1153"/>
        <v>1954.3734000000004</v>
      </c>
      <c r="O274" s="24">
        <f t="shared" si="1153"/>
        <v>735.04090000000019</v>
      </c>
      <c r="P274" s="26">
        <f t="shared" si="1153"/>
        <v>-8467555</v>
      </c>
      <c r="Q274" s="26">
        <f t="shared" si="1153"/>
        <v>0</v>
      </c>
      <c r="R274" s="26">
        <f t="shared" si="1153"/>
        <v>4166129</v>
      </c>
      <c r="S274" s="26">
        <f t="shared" si="1153"/>
        <v>0</v>
      </c>
      <c r="T274" s="26">
        <f t="shared" si="1153"/>
        <v>0</v>
      </c>
      <c r="U274" s="26">
        <f t="shared" si="1153"/>
        <v>-4301426</v>
      </c>
      <c r="V274" s="26">
        <f t="shared" si="1153"/>
        <v>3766992</v>
      </c>
      <c r="W274" s="26">
        <f t="shared" si="1153"/>
        <v>8467555</v>
      </c>
      <c r="X274" s="26">
        <f t="shared" si="1153"/>
        <v>281676</v>
      </c>
      <c r="Y274" s="26">
        <f t="shared" si="1153"/>
        <v>0</v>
      </c>
      <c r="Z274" s="26">
        <f t="shared" si="1153"/>
        <v>12516223</v>
      </c>
      <c r="AA274" s="26">
        <f t="shared" si="1153"/>
        <v>8214797</v>
      </c>
      <c r="AB274" s="26">
        <f t="shared" si="1153"/>
        <v>2681395</v>
      </c>
      <c r="AC274" s="26">
        <f t="shared" si="1153"/>
        <v>-86029</v>
      </c>
      <c r="AD274" s="26">
        <f t="shared" si="1153"/>
        <v>0</v>
      </c>
      <c r="AE274" s="26">
        <f t="shared" si="1153"/>
        <v>0</v>
      </c>
      <c r="AF274" s="26">
        <f t="shared" si="1153"/>
        <v>0</v>
      </c>
      <c r="AG274" s="26">
        <f t="shared" si="1153"/>
        <v>0</v>
      </c>
      <c r="AH274" s="24">
        <f t="shared" si="1153"/>
        <v>-6.2340000000000009</v>
      </c>
      <c r="AI274" s="24">
        <f t="shared" si="1153"/>
        <v>-27.259999999999984</v>
      </c>
      <c r="AJ274" s="24">
        <f t="shared" si="1153"/>
        <v>0</v>
      </c>
      <c r="AK274" s="24">
        <f t="shared" si="1153"/>
        <v>11.629999999999999</v>
      </c>
      <c r="AL274" s="24">
        <f t="shared" si="1153"/>
        <v>0</v>
      </c>
      <c r="AM274" s="24">
        <f t="shared" si="1153"/>
        <v>0</v>
      </c>
      <c r="AN274" s="24">
        <f t="shared" si="1153"/>
        <v>5.395999999999999</v>
      </c>
      <c r="AO274" s="24">
        <f t="shared" si="1153"/>
        <v>-27.259999999999984</v>
      </c>
      <c r="AP274" s="24">
        <f t="shared" si="1153"/>
        <v>-21.863999999999997</v>
      </c>
      <c r="AQ274" s="26">
        <f t="shared" si="1153"/>
        <v>1926560719</v>
      </c>
      <c r="AR274" s="26">
        <f t="shared" si="1153"/>
        <v>1383224630</v>
      </c>
      <c r="AS274" s="26">
        <f t="shared" si="1153"/>
        <v>12516223</v>
      </c>
      <c r="AT274" s="26">
        <f t="shared" si="1153"/>
        <v>471665205</v>
      </c>
      <c r="AU274" s="26">
        <f t="shared" si="1153"/>
        <v>27664494</v>
      </c>
      <c r="AV274" s="26">
        <f t="shared" si="1153"/>
        <v>31490167</v>
      </c>
      <c r="AW274" s="26">
        <f t="shared" si="1153"/>
        <v>2667.5502999999994</v>
      </c>
      <c r="AX274" s="26">
        <f t="shared" si="1153"/>
        <v>1959.7693999999999</v>
      </c>
      <c r="AY274" s="51">
        <f t="shared" si="1153"/>
        <v>707.78089999999986</v>
      </c>
    </row>
    <row r="275" spans="1:51" x14ac:dyDescent="0.2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</row>
    <row r="276" spans="1:51" x14ac:dyDescent="0.2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</row>
    <row r="277" spans="1:51" x14ac:dyDescent="0.2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</row>
    <row r="278" spans="1:51" x14ac:dyDescent="0.2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</row>
    <row r="279" spans="1:51" x14ac:dyDescent="0.25">
      <c r="H279" s="15"/>
    </row>
    <row r="281" spans="1:51" x14ac:dyDescent="0.25">
      <c r="F281" s="35" t="s">
        <v>37</v>
      </c>
      <c r="G281" s="36">
        <f>SUM(G282:G299)</f>
        <v>1915750556</v>
      </c>
      <c r="H281" s="36">
        <f>SUM(H282:H299)</f>
        <v>1387526056</v>
      </c>
      <c r="I281" s="36">
        <f t="shared" ref="I281:AY281" si="1154">SUM(I282:I299)</f>
        <v>0</v>
      </c>
      <c r="J281" s="36">
        <f t="shared" si="1154"/>
        <v>468983810</v>
      </c>
      <c r="K281" s="36">
        <f t="shared" si="1154"/>
        <v>27750523</v>
      </c>
      <c r="L281" s="36">
        <f t="shared" si="1154"/>
        <v>31490167</v>
      </c>
      <c r="M281" s="36">
        <f t="shared" si="1154"/>
        <v>2689.4142999999995</v>
      </c>
      <c r="N281" s="36">
        <f t="shared" si="1154"/>
        <v>1954.3734000000004</v>
      </c>
      <c r="O281" s="36">
        <f t="shared" si="1154"/>
        <v>735.04090000000008</v>
      </c>
      <c r="P281" s="36">
        <f t="shared" si="1154"/>
        <v>-8467555</v>
      </c>
      <c r="Q281" s="36">
        <f t="shared" si="1154"/>
        <v>0</v>
      </c>
      <c r="R281" s="36">
        <f t="shared" si="1154"/>
        <v>4166129</v>
      </c>
      <c r="S281" s="36">
        <f t="shared" si="1154"/>
        <v>0</v>
      </c>
      <c r="T281" s="36">
        <f t="shared" si="1154"/>
        <v>0</v>
      </c>
      <c r="U281" s="36">
        <f t="shared" si="1154"/>
        <v>-4301426</v>
      </c>
      <c r="V281" s="36">
        <f t="shared" si="1154"/>
        <v>3766992</v>
      </c>
      <c r="W281" s="36">
        <f t="shared" si="1154"/>
        <v>8467555</v>
      </c>
      <c r="X281" s="36">
        <f t="shared" si="1154"/>
        <v>281676</v>
      </c>
      <c r="Y281" s="36">
        <f t="shared" ref="Y281" si="1155">SUM(Y282:Y299)</f>
        <v>0</v>
      </c>
      <c r="Z281" s="36">
        <f t="shared" si="1154"/>
        <v>12516223</v>
      </c>
      <c r="AA281" s="36">
        <f t="shared" si="1154"/>
        <v>8214797</v>
      </c>
      <c r="AB281" s="36">
        <f t="shared" si="1154"/>
        <v>2681395</v>
      </c>
      <c r="AC281" s="36">
        <f t="shared" si="1154"/>
        <v>-86029</v>
      </c>
      <c r="AD281" s="36">
        <f t="shared" si="1154"/>
        <v>0</v>
      </c>
      <c r="AE281" s="36">
        <f t="shared" si="1154"/>
        <v>0</v>
      </c>
      <c r="AF281" s="36">
        <f t="shared" si="1154"/>
        <v>0</v>
      </c>
      <c r="AG281" s="36">
        <f t="shared" si="1154"/>
        <v>0</v>
      </c>
      <c r="AH281" s="36">
        <f t="shared" si="1154"/>
        <v>-6.234</v>
      </c>
      <c r="AI281" s="36">
        <f t="shared" si="1154"/>
        <v>-27.259999999999998</v>
      </c>
      <c r="AJ281" s="36">
        <f t="shared" si="1154"/>
        <v>0</v>
      </c>
      <c r="AK281" s="36">
        <f t="shared" si="1154"/>
        <v>11.629999999999999</v>
      </c>
      <c r="AL281" s="36">
        <f t="shared" si="1154"/>
        <v>0</v>
      </c>
      <c r="AM281" s="36">
        <f t="shared" si="1154"/>
        <v>0</v>
      </c>
      <c r="AN281" s="36">
        <f t="shared" si="1154"/>
        <v>5.3960000000000008</v>
      </c>
      <c r="AO281" s="36">
        <f t="shared" si="1154"/>
        <v>-27.259999999999998</v>
      </c>
      <c r="AP281" s="36">
        <f t="shared" si="1154"/>
        <v>-21.864000000000001</v>
      </c>
      <c r="AQ281" s="36">
        <f t="shared" si="1154"/>
        <v>1926560719</v>
      </c>
      <c r="AR281" s="36">
        <f t="shared" si="1154"/>
        <v>1383224630</v>
      </c>
      <c r="AS281" s="36">
        <f t="shared" si="1154"/>
        <v>12516223</v>
      </c>
      <c r="AT281" s="36">
        <f t="shared" si="1154"/>
        <v>471665205</v>
      </c>
      <c r="AU281" s="36">
        <f t="shared" si="1154"/>
        <v>27664494</v>
      </c>
      <c r="AV281" s="36">
        <f t="shared" si="1154"/>
        <v>31490167</v>
      </c>
      <c r="AW281" s="36">
        <f t="shared" si="1154"/>
        <v>2667.5502999999994</v>
      </c>
      <c r="AX281" s="36">
        <f t="shared" si="1154"/>
        <v>1959.7694000000001</v>
      </c>
      <c r="AY281" s="36">
        <f t="shared" si="1154"/>
        <v>707.78090000000009</v>
      </c>
    </row>
    <row r="282" spans="1:51" x14ac:dyDescent="0.25">
      <c r="E282" s="15">
        <f t="shared" ref="E282:E299" si="1156">AQ282-G282</f>
        <v>0</v>
      </c>
      <c r="F282" s="37">
        <v>3111</v>
      </c>
      <c r="G282" s="38">
        <f t="shared" ref="G282:AY282" si="1157">SUMIF($D$7:$D$278,"=3111",G$7:G$278)</f>
        <v>1541740</v>
      </c>
      <c r="H282" s="38">
        <f t="shared" si="1157"/>
        <v>1129006</v>
      </c>
      <c r="I282" s="38">
        <f t="shared" si="1157"/>
        <v>0</v>
      </c>
      <c r="J282" s="38">
        <f t="shared" si="1157"/>
        <v>381604</v>
      </c>
      <c r="K282" s="38">
        <f t="shared" si="1157"/>
        <v>22580</v>
      </c>
      <c r="L282" s="38">
        <f t="shared" si="1157"/>
        <v>8550</v>
      </c>
      <c r="M282" s="38">
        <f t="shared" si="1157"/>
        <v>2.6160999999999999</v>
      </c>
      <c r="N282" s="38">
        <f t="shared" si="1157"/>
        <v>2.1551999999999998</v>
      </c>
      <c r="O282" s="38">
        <f t="shared" si="1157"/>
        <v>0.46089999999999998</v>
      </c>
      <c r="P282" s="38">
        <f t="shared" si="1157"/>
        <v>0</v>
      </c>
      <c r="Q282" s="38">
        <f t="shared" si="1157"/>
        <v>0</v>
      </c>
      <c r="R282" s="38">
        <f t="shared" si="1157"/>
        <v>0</v>
      </c>
      <c r="S282" s="38">
        <f t="shared" si="1157"/>
        <v>0</v>
      </c>
      <c r="T282" s="38">
        <f t="shared" si="1157"/>
        <v>0</v>
      </c>
      <c r="U282" s="38">
        <f t="shared" si="1157"/>
        <v>0</v>
      </c>
      <c r="V282" s="38">
        <f t="shared" si="1157"/>
        <v>0</v>
      </c>
      <c r="W282" s="38">
        <f t="shared" si="1157"/>
        <v>0</v>
      </c>
      <c r="X282" s="38">
        <f t="shared" si="1157"/>
        <v>0</v>
      </c>
      <c r="Y282" s="38">
        <f t="shared" si="1157"/>
        <v>0</v>
      </c>
      <c r="Z282" s="38">
        <f t="shared" si="1157"/>
        <v>0</v>
      </c>
      <c r="AA282" s="38">
        <f t="shared" si="1157"/>
        <v>0</v>
      </c>
      <c r="AB282" s="38">
        <f t="shared" si="1157"/>
        <v>0</v>
      </c>
      <c r="AC282" s="38">
        <f t="shared" si="1157"/>
        <v>0</v>
      </c>
      <c r="AD282" s="38">
        <f t="shared" si="1157"/>
        <v>0</v>
      </c>
      <c r="AE282" s="38">
        <f t="shared" si="1157"/>
        <v>0</v>
      </c>
      <c r="AF282" s="38">
        <f t="shared" si="1157"/>
        <v>0</v>
      </c>
      <c r="AG282" s="38">
        <f t="shared" si="1157"/>
        <v>0</v>
      </c>
      <c r="AH282" s="38">
        <f t="shared" si="1157"/>
        <v>0</v>
      </c>
      <c r="AI282" s="38">
        <f t="shared" si="1157"/>
        <v>0</v>
      </c>
      <c r="AJ282" s="38">
        <f t="shared" si="1157"/>
        <v>0</v>
      </c>
      <c r="AK282" s="38">
        <f t="shared" si="1157"/>
        <v>0</v>
      </c>
      <c r="AL282" s="38">
        <f t="shared" si="1157"/>
        <v>0</v>
      </c>
      <c r="AM282" s="38">
        <f t="shared" si="1157"/>
        <v>0</v>
      </c>
      <c r="AN282" s="38">
        <f t="shared" si="1157"/>
        <v>0</v>
      </c>
      <c r="AO282" s="38">
        <f t="shared" si="1157"/>
        <v>0</v>
      </c>
      <c r="AP282" s="38">
        <f t="shared" si="1157"/>
        <v>0</v>
      </c>
      <c r="AQ282" s="38">
        <f t="shared" si="1157"/>
        <v>1541740</v>
      </c>
      <c r="AR282" s="38">
        <f t="shared" si="1157"/>
        <v>1129006</v>
      </c>
      <c r="AS282" s="38">
        <f t="shared" si="1157"/>
        <v>0</v>
      </c>
      <c r="AT282" s="38">
        <f t="shared" si="1157"/>
        <v>381604</v>
      </c>
      <c r="AU282" s="38">
        <f t="shared" si="1157"/>
        <v>22580</v>
      </c>
      <c r="AV282" s="38">
        <f t="shared" si="1157"/>
        <v>8550</v>
      </c>
      <c r="AW282" s="38">
        <f t="shared" si="1157"/>
        <v>2.6160999999999999</v>
      </c>
      <c r="AX282" s="38">
        <f t="shared" si="1157"/>
        <v>2.1551999999999998</v>
      </c>
      <c r="AY282" s="38">
        <f t="shared" si="1157"/>
        <v>0.46089999999999998</v>
      </c>
    </row>
    <row r="283" spans="1:51" x14ac:dyDescent="0.25">
      <c r="E283" s="15">
        <f t="shared" si="1156"/>
        <v>0</v>
      </c>
      <c r="F283" s="37">
        <v>3112</v>
      </c>
      <c r="G283" s="38">
        <f t="shared" ref="G283:AY283" si="1158">SUMIF($D$7:$D$278,"=3112",G$7:G$278)</f>
        <v>21237791</v>
      </c>
      <c r="H283" s="38">
        <f t="shared" si="1158"/>
        <v>15568146</v>
      </c>
      <c r="I283" s="38">
        <f t="shared" si="1158"/>
        <v>0</v>
      </c>
      <c r="J283" s="38">
        <f t="shared" si="1158"/>
        <v>5262033</v>
      </c>
      <c r="K283" s="38">
        <f t="shared" si="1158"/>
        <v>311362</v>
      </c>
      <c r="L283" s="38">
        <f t="shared" si="1158"/>
        <v>96250</v>
      </c>
      <c r="M283" s="38">
        <f t="shared" si="1158"/>
        <v>35.135999999999996</v>
      </c>
      <c r="N283" s="38">
        <f t="shared" si="1158"/>
        <v>29.7456</v>
      </c>
      <c r="O283" s="38">
        <f t="shared" si="1158"/>
        <v>5.3903999999999996</v>
      </c>
      <c r="P283" s="38">
        <f t="shared" si="1158"/>
        <v>0</v>
      </c>
      <c r="Q283" s="38">
        <f t="shared" si="1158"/>
        <v>0</v>
      </c>
      <c r="R283" s="38">
        <f t="shared" si="1158"/>
        <v>0</v>
      </c>
      <c r="S283" s="38">
        <f t="shared" si="1158"/>
        <v>0</v>
      </c>
      <c r="T283" s="38">
        <f t="shared" si="1158"/>
        <v>0</v>
      </c>
      <c r="U283" s="38">
        <f t="shared" si="1158"/>
        <v>0</v>
      </c>
      <c r="V283" s="38">
        <f t="shared" si="1158"/>
        <v>0</v>
      </c>
      <c r="W283" s="38">
        <f t="shared" si="1158"/>
        <v>0</v>
      </c>
      <c r="X283" s="38">
        <f t="shared" si="1158"/>
        <v>0</v>
      </c>
      <c r="Y283" s="38">
        <f t="shared" si="1158"/>
        <v>0</v>
      </c>
      <c r="Z283" s="38">
        <f t="shared" si="1158"/>
        <v>0</v>
      </c>
      <c r="AA283" s="38">
        <f t="shared" si="1158"/>
        <v>0</v>
      </c>
      <c r="AB283" s="38">
        <f t="shared" si="1158"/>
        <v>0</v>
      </c>
      <c r="AC283" s="38">
        <f t="shared" si="1158"/>
        <v>0</v>
      </c>
      <c r="AD283" s="38">
        <f t="shared" si="1158"/>
        <v>0</v>
      </c>
      <c r="AE283" s="38">
        <f t="shared" si="1158"/>
        <v>0</v>
      </c>
      <c r="AF283" s="38">
        <f t="shared" si="1158"/>
        <v>0</v>
      </c>
      <c r="AG283" s="38">
        <f t="shared" si="1158"/>
        <v>0</v>
      </c>
      <c r="AH283" s="38">
        <f t="shared" si="1158"/>
        <v>0</v>
      </c>
      <c r="AI283" s="38">
        <f t="shared" si="1158"/>
        <v>0</v>
      </c>
      <c r="AJ283" s="38">
        <f t="shared" si="1158"/>
        <v>0</v>
      </c>
      <c r="AK283" s="38">
        <f t="shared" si="1158"/>
        <v>0</v>
      </c>
      <c r="AL283" s="38">
        <f t="shared" si="1158"/>
        <v>0</v>
      </c>
      <c r="AM283" s="38">
        <f t="shared" si="1158"/>
        <v>0</v>
      </c>
      <c r="AN283" s="38">
        <f t="shared" si="1158"/>
        <v>0</v>
      </c>
      <c r="AO283" s="38">
        <f t="shared" si="1158"/>
        <v>0</v>
      </c>
      <c r="AP283" s="38">
        <f t="shared" si="1158"/>
        <v>0</v>
      </c>
      <c r="AQ283" s="38">
        <f t="shared" si="1158"/>
        <v>21237791</v>
      </c>
      <c r="AR283" s="38">
        <f t="shared" si="1158"/>
        <v>15568146</v>
      </c>
      <c r="AS283" s="38">
        <f t="shared" si="1158"/>
        <v>0</v>
      </c>
      <c r="AT283" s="38">
        <f t="shared" si="1158"/>
        <v>5262033</v>
      </c>
      <c r="AU283" s="38">
        <f t="shared" si="1158"/>
        <v>311362</v>
      </c>
      <c r="AV283" s="38">
        <f t="shared" si="1158"/>
        <v>96250</v>
      </c>
      <c r="AW283" s="38">
        <f t="shared" si="1158"/>
        <v>35.135999999999996</v>
      </c>
      <c r="AX283" s="38">
        <f t="shared" si="1158"/>
        <v>29.7456</v>
      </c>
      <c r="AY283" s="38">
        <f t="shared" si="1158"/>
        <v>5.3903999999999996</v>
      </c>
    </row>
    <row r="284" spans="1:51" x14ac:dyDescent="0.25">
      <c r="E284" s="15">
        <f t="shared" si="1156"/>
        <v>0</v>
      </c>
      <c r="F284" s="37">
        <v>3113</v>
      </c>
      <c r="G284" s="38">
        <f t="shared" ref="G284:AY284" si="1159">SUMIF($D$7:$D$278,"=3113",G$7:G$278)</f>
        <v>0</v>
      </c>
      <c r="H284" s="38">
        <f t="shared" si="1159"/>
        <v>0</v>
      </c>
      <c r="I284" s="38">
        <f t="shared" si="1159"/>
        <v>0</v>
      </c>
      <c r="J284" s="38">
        <f t="shared" si="1159"/>
        <v>0</v>
      </c>
      <c r="K284" s="38">
        <f t="shared" si="1159"/>
        <v>0</v>
      </c>
      <c r="L284" s="38">
        <f t="shared" si="1159"/>
        <v>0</v>
      </c>
      <c r="M284" s="38">
        <f t="shared" si="1159"/>
        <v>0</v>
      </c>
      <c r="N284" s="38">
        <f t="shared" si="1159"/>
        <v>0</v>
      </c>
      <c r="O284" s="38">
        <f t="shared" si="1159"/>
        <v>0</v>
      </c>
      <c r="P284" s="38">
        <f t="shared" si="1159"/>
        <v>0</v>
      </c>
      <c r="Q284" s="38">
        <f t="shared" si="1159"/>
        <v>0</v>
      </c>
      <c r="R284" s="38">
        <f t="shared" si="1159"/>
        <v>0</v>
      </c>
      <c r="S284" s="38">
        <f t="shared" si="1159"/>
        <v>0</v>
      </c>
      <c r="T284" s="38">
        <f t="shared" si="1159"/>
        <v>0</v>
      </c>
      <c r="U284" s="38">
        <f t="shared" si="1159"/>
        <v>0</v>
      </c>
      <c r="V284" s="38">
        <f t="shared" si="1159"/>
        <v>0</v>
      </c>
      <c r="W284" s="38">
        <f t="shared" si="1159"/>
        <v>0</v>
      </c>
      <c r="X284" s="38">
        <f t="shared" si="1159"/>
        <v>0</v>
      </c>
      <c r="Y284" s="38">
        <f t="shared" si="1159"/>
        <v>0</v>
      </c>
      <c r="Z284" s="38">
        <f t="shared" si="1159"/>
        <v>0</v>
      </c>
      <c r="AA284" s="38">
        <f t="shared" si="1159"/>
        <v>0</v>
      </c>
      <c r="AB284" s="38">
        <f t="shared" si="1159"/>
        <v>0</v>
      </c>
      <c r="AC284" s="38">
        <f t="shared" si="1159"/>
        <v>0</v>
      </c>
      <c r="AD284" s="38">
        <f t="shared" si="1159"/>
        <v>0</v>
      </c>
      <c r="AE284" s="38">
        <f t="shared" si="1159"/>
        <v>0</v>
      </c>
      <c r="AF284" s="38">
        <f t="shared" si="1159"/>
        <v>0</v>
      </c>
      <c r="AG284" s="38">
        <f t="shared" si="1159"/>
        <v>0</v>
      </c>
      <c r="AH284" s="38">
        <f t="shared" si="1159"/>
        <v>0</v>
      </c>
      <c r="AI284" s="38">
        <f t="shared" si="1159"/>
        <v>0</v>
      </c>
      <c r="AJ284" s="38">
        <f t="shared" si="1159"/>
        <v>0</v>
      </c>
      <c r="AK284" s="38">
        <f t="shared" si="1159"/>
        <v>0</v>
      </c>
      <c r="AL284" s="38">
        <f t="shared" si="1159"/>
        <v>0</v>
      </c>
      <c r="AM284" s="38">
        <f t="shared" si="1159"/>
        <v>0</v>
      </c>
      <c r="AN284" s="38">
        <f t="shared" si="1159"/>
        <v>0</v>
      </c>
      <c r="AO284" s="38">
        <f t="shared" si="1159"/>
        <v>0</v>
      </c>
      <c r="AP284" s="38">
        <f t="shared" si="1159"/>
        <v>0</v>
      </c>
      <c r="AQ284" s="38">
        <f t="shared" si="1159"/>
        <v>0</v>
      </c>
      <c r="AR284" s="38">
        <f t="shared" si="1159"/>
        <v>0</v>
      </c>
      <c r="AS284" s="38">
        <f t="shared" si="1159"/>
        <v>0</v>
      </c>
      <c r="AT284" s="38">
        <f t="shared" si="1159"/>
        <v>0</v>
      </c>
      <c r="AU284" s="38">
        <f t="shared" si="1159"/>
        <v>0</v>
      </c>
      <c r="AV284" s="38">
        <f t="shared" si="1159"/>
        <v>0</v>
      </c>
      <c r="AW284" s="38">
        <f t="shared" si="1159"/>
        <v>0</v>
      </c>
      <c r="AX284" s="38">
        <f t="shared" si="1159"/>
        <v>0</v>
      </c>
      <c r="AY284" s="38">
        <f t="shared" si="1159"/>
        <v>0</v>
      </c>
    </row>
    <row r="285" spans="1:51" x14ac:dyDescent="0.25">
      <c r="E285" s="15">
        <f t="shared" si="1156"/>
        <v>-11072</v>
      </c>
      <c r="F285" s="37">
        <v>3114</v>
      </c>
      <c r="G285" s="38">
        <f t="shared" ref="G285:AY285" si="1160">SUMIF($D$7:$D$278,"=3114",G$7:G$278)</f>
        <v>187429007</v>
      </c>
      <c r="H285" s="38">
        <f t="shared" si="1160"/>
        <v>136790321</v>
      </c>
      <c r="I285" s="38">
        <f t="shared" si="1160"/>
        <v>0</v>
      </c>
      <c r="J285" s="38">
        <f t="shared" si="1160"/>
        <v>46235129</v>
      </c>
      <c r="K285" s="38">
        <f t="shared" si="1160"/>
        <v>2735807</v>
      </c>
      <c r="L285" s="38">
        <f t="shared" si="1160"/>
        <v>1667750</v>
      </c>
      <c r="M285" s="38">
        <f t="shared" si="1160"/>
        <v>275.52069999999998</v>
      </c>
      <c r="N285" s="38">
        <f t="shared" si="1160"/>
        <v>223.53809999999999</v>
      </c>
      <c r="O285" s="38">
        <f t="shared" si="1160"/>
        <v>51.982599999999998</v>
      </c>
      <c r="P285" s="38">
        <f t="shared" si="1160"/>
        <v>-553600</v>
      </c>
      <c r="Q285" s="38">
        <f t="shared" si="1160"/>
        <v>0</v>
      </c>
      <c r="R285" s="38">
        <f t="shared" si="1160"/>
        <v>0</v>
      </c>
      <c r="S285" s="38">
        <f t="shared" si="1160"/>
        <v>0</v>
      </c>
      <c r="T285" s="38">
        <f t="shared" si="1160"/>
        <v>0</v>
      </c>
      <c r="U285" s="38">
        <f t="shared" si="1160"/>
        <v>-553600</v>
      </c>
      <c r="V285" s="38">
        <f t="shared" si="1160"/>
        <v>0</v>
      </c>
      <c r="W285" s="38">
        <f t="shared" si="1160"/>
        <v>553600</v>
      </c>
      <c r="X285" s="38">
        <f t="shared" si="1160"/>
        <v>0</v>
      </c>
      <c r="Y285" s="38">
        <f t="shared" si="1160"/>
        <v>0</v>
      </c>
      <c r="Z285" s="38">
        <f t="shared" si="1160"/>
        <v>553600</v>
      </c>
      <c r="AA285" s="38">
        <f t="shared" si="1160"/>
        <v>0</v>
      </c>
      <c r="AB285" s="38">
        <f t="shared" si="1160"/>
        <v>0</v>
      </c>
      <c r="AC285" s="38">
        <f t="shared" si="1160"/>
        <v>-11072</v>
      </c>
      <c r="AD285" s="38">
        <f t="shared" si="1160"/>
        <v>0</v>
      </c>
      <c r="AE285" s="38">
        <f t="shared" si="1160"/>
        <v>0</v>
      </c>
      <c r="AF285" s="38">
        <f t="shared" si="1160"/>
        <v>0</v>
      </c>
      <c r="AG285" s="38">
        <f t="shared" si="1160"/>
        <v>0</v>
      </c>
      <c r="AH285" s="38">
        <f t="shared" si="1160"/>
        <v>-0.372</v>
      </c>
      <c r="AI285" s="38">
        <f t="shared" si="1160"/>
        <v>-2.3220000000000001</v>
      </c>
      <c r="AJ285" s="38">
        <f t="shared" si="1160"/>
        <v>0</v>
      </c>
      <c r="AK285" s="38">
        <f t="shared" si="1160"/>
        <v>0</v>
      </c>
      <c r="AL285" s="38">
        <f t="shared" si="1160"/>
        <v>0</v>
      </c>
      <c r="AM285" s="38">
        <f t="shared" si="1160"/>
        <v>0</v>
      </c>
      <c r="AN285" s="38">
        <f t="shared" si="1160"/>
        <v>-0.372</v>
      </c>
      <c r="AO285" s="38">
        <f t="shared" si="1160"/>
        <v>-2.3220000000000001</v>
      </c>
      <c r="AP285" s="38">
        <f t="shared" si="1160"/>
        <v>-2.6940000000000004</v>
      </c>
      <c r="AQ285" s="38">
        <f t="shared" si="1160"/>
        <v>187417935</v>
      </c>
      <c r="AR285" s="38">
        <f t="shared" si="1160"/>
        <v>136236721</v>
      </c>
      <c r="AS285" s="38">
        <f t="shared" si="1160"/>
        <v>553600</v>
      </c>
      <c r="AT285" s="38">
        <f t="shared" si="1160"/>
        <v>46235129</v>
      </c>
      <c r="AU285" s="38">
        <f t="shared" si="1160"/>
        <v>2724735</v>
      </c>
      <c r="AV285" s="38">
        <f t="shared" si="1160"/>
        <v>1667750</v>
      </c>
      <c r="AW285" s="38">
        <f t="shared" si="1160"/>
        <v>272.82669999999996</v>
      </c>
      <c r="AX285" s="38">
        <f t="shared" si="1160"/>
        <v>223.16609999999994</v>
      </c>
      <c r="AY285" s="38">
        <f t="shared" si="1160"/>
        <v>49.660599999999995</v>
      </c>
    </row>
    <row r="286" spans="1:51" x14ac:dyDescent="0.25">
      <c r="E286" s="15">
        <f t="shared" si="1156"/>
        <v>0</v>
      </c>
      <c r="F286" s="37">
        <v>3117</v>
      </c>
      <c r="G286" s="38">
        <f t="shared" ref="G286:AY286" si="1161">SUMIF($D$7:$D$278,"=3117",G$7:G$278)</f>
        <v>0</v>
      </c>
      <c r="H286" s="38">
        <f t="shared" si="1161"/>
        <v>0</v>
      </c>
      <c r="I286" s="38">
        <f t="shared" si="1161"/>
        <v>0</v>
      </c>
      <c r="J286" s="38">
        <f t="shared" si="1161"/>
        <v>0</v>
      </c>
      <c r="K286" s="38">
        <f t="shared" si="1161"/>
        <v>0</v>
      </c>
      <c r="L286" s="38">
        <f t="shared" si="1161"/>
        <v>0</v>
      </c>
      <c r="M286" s="38">
        <f t="shared" si="1161"/>
        <v>0</v>
      </c>
      <c r="N286" s="38">
        <f t="shared" si="1161"/>
        <v>0</v>
      </c>
      <c r="O286" s="38">
        <f t="shared" si="1161"/>
        <v>0</v>
      </c>
      <c r="P286" s="38">
        <f t="shared" si="1161"/>
        <v>0</v>
      </c>
      <c r="Q286" s="38">
        <f t="shared" si="1161"/>
        <v>0</v>
      </c>
      <c r="R286" s="38">
        <f t="shared" si="1161"/>
        <v>0</v>
      </c>
      <c r="S286" s="38">
        <f t="shared" si="1161"/>
        <v>0</v>
      </c>
      <c r="T286" s="38">
        <f t="shared" si="1161"/>
        <v>0</v>
      </c>
      <c r="U286" s="38">
        <f t="shared" si="1161"/>
        <v>0</v>
      </c>
      <c r="V286" s="38">
        <f t="shared" si="1161"/>
        <v>0</v>
      </c>
      <c r="W286" s="38">
        <f t="shared" si="1161"/>
        <v>0</v>
      </c>
      <c r="X286" s="38">
        <f t="shared" si="1161"/>
        <v>0</v>
      </c>
      <c r="Y286" s="38">
        <f t="shared" si="1161"/>
        <v>0</v>
      </c>
      <c r="Z286" s="38">
        <f t="shared" si="1161"/>
        <v>0</v>
      </c>
      <c r="AA286" s="38">
        <f t="shared" si="1161"/>
        <v>0</v>
      </c>
      <c r="AB286" s="38">
        <f t="shared" si="1161"/>
        <v>0</v>
      </c>
      <c r="AC286" s="38">
        <f t="shared" si="1161"/>
        <v>0</v>
      </c>
      <c r="AD286" s="38">
        <f t="shared" si="1161"/>
        <v>0</v>
      </c>
      <c r="AE286" s="38">
        <f t="shared" si="1161"/>
        <v>0</v>
      </c>
      <c r="AF286" s="38">
        <f t="shared" si="1161"/>
        <v>0</v>
      </c>
      <c r="AG286" s="38">
        <f t="shared" si="1161"/>
        <v>0</v>
      </c>
      <c r="AH286" s="38">
        <f t="shared" si="1161"/>
        <v>0</v>
      </c>
      <c r="AI286" s="38">
        <f t="shared" si="1161"/>
        <v>0</v>
      </c>
      <c r="AJ286" s="38">
        <f t="shared" si="1161"/>
        <v>0</v>
      </c>
      <c r="AK286" s="38">
        <f t="shared" si="1161"/>
        <v>0</v>
      </c>
      <c r="AL286" s="38">
        <f t="shared" si="1161"/>
        <v>0</v>
      </c>
      <c r="AM286" s="38">
        <f t="shared" si="1161"/>
        <v>0</v>
      </c>
      <c r="AN286" s="38">
        <f t="shared" si="1161"/>
        <v>0</v>
      </c>
      <c r="AO286" s="38">
        <f t="shared" si="1161"/>
        <v>0</v>
      </c>
      <c r="AP286" s="38">
        <f t="shared" si="1161"/>
        <v>0</v>
      </c>
      <c r="AQ286" s="38">
        <f t="shared" si="1161"/>
        <v>0</v>
      </c>
      <c r="AR286" s="38">
        <f t="shared" si="1161"/>
        <v>0</v>
      </c>
      <c r="AS286" s="38">
        <f t="shared" si="1161"/>
        <v>0</v>
      </c>
      <c r="AT286" s="38">
        <f t="shared" si="1161"/>
        <v>0</v>
      </c>
      <c r="AU286" s="38">
        <f t="shared" si="1161"/>
        <v>0</v>
      </c>
      <c r="AV286" s="38">
        <f t="shared" si="1161"/>
        <v>0</v>
      </c>
      <c r="AW286" s="38">
        <f t="shared" si="1161"/>
        <v>0</v>
      </c>
      <c r="AX286" s="38">
        <f t="shared" si="1161"/>
        <v>0</v>
      </c>
      <c r="AY286" s="38">
        <f t="shared" si="1161"/>
        <v>0</v>
      </c>
    </row>
    <row r="287" spans="1:51" x14ac:dyDescent="0.25">
      <c r="E287" s="15">
        <f t="shared" si="1156"/>
        <v>2307633</v>
      </c>
      <c r="F287" s="37">
        <v>3121</v>
      </c>
      <c r="G287" s="38">
        <f t="shared" ref="G287:AY287" si="1162">SUMIF($D$6:$D$278,"=3121",G$6:G$278)</f>
        <v>352275244</v>
      </c>
      <c r="H287" s="38">
        <f t="shared" si="1162"/>
        <v>256903714</v>
      </c>
      <c r="I287" s="38">
        <f t="shared" si="1162"/>
        <v>0</v>
      </c>
      <c r="J287" s="38">
        <f t="shared" si="1162"/>
        <v>86833456</v>
      </c>
      <c r="K287" s="38">
        <f t="shared" si="1162"/>
        <v>5138074</v>
      </c>
      <c r="L287" s="38">
        <f t="shared" si="1162"/>
        <v>3400000</v>
      </c>
      <c r="M287" s="38">
        <f t="shared" si="1162"/>
        <v>443.09979999999996</v>
      </c>
      <c r="N287" s="38">
        <f t="shared" si="1162"/>
        <v>353.86950000000007</v>
      </c>
      <c r="O287" s="38">
        <f t="shared" si="1162"/>
        <v>89.2303</v>
      </c>
      <c r="P287" s="38">
        <f t="shared" si="1162"/>
        <v>-996544</v>
      </c>
      <c r="Q287" s="38">
        <f t="shared" si="1162"/>
        <v>0</v>
      </c>
      <c r="R287" s="38">
        <f t="shared" si="1162"/>
        <v>987670</v>
      </c>
      <c r="S287" s="38">
        <f t="shared" si="1162"/>
        <v>0</v>
      </c>
      <c r="T287" s="38">
        <f t="shared" si="1162"/>
        <v>0</v>
      </c>
      <c r="U287" s="38">
        <f t="shared" si="1162"/>
        <v>-8874</v>
      </c>
      <c r="V287" s="38">
        <f t="shared" si="1162"/>
        <v>737152</v>
      </c>
      <c r="W287" s="38">
        <f t="shared" si="1162"/>
        <v>996544</v>
      </c>
      <c r="X287" s="38">
        <f t="shared" si="1162"/>
        <v>0</v>
      </c>
      <c r="Y287" s="38">
        <f t="shared" si="1162"/>
        <v>0</v>
      </c>
      <c r="Z287" s="38">
        <f t="shared" si="1162"/>
        <v>1733696</v>
      </c>
      <c r="AA287" s="38">
        <f t="shared" si="1162"/>
        <v>1724822</v>
      </c>
      <c r="AB287" s="38">
        <f t="shared" si="1162"/>
        <v>582989</v>
      </c>
      <c r="AC287" s="38">
        <f t="shared" si="1162"/>
        <v>-178</v>
      </c>
      <c r="AD287" s="38">
        <f t="shared" si="1162"/>
        <v>0</v>
      </c>
      <c r="AE287" s="38">
        <f t="shared" si="1162"/>
        <v>0</v>
      </c>
      <c r="AF287" s="38">
        <f t="shared" si="1162"/>
        <v>0</v>
      </c>
      <c r="AG287" s="38">
        <f t="shared" si="1162"/>
        <v>0</v>
      </c>
      <c r="AH287" s="38">
        <f t="shared" si="1162"/>
        <v>-0.49000000000000005</v>
      </c>
      <c r="AI287" s="38">
        <f t="shared" si="1162"/>
        <v>-3.1</v>
      </c>
      <c r="AJ287" s="38">
        <f t="shared" si="1162"/>
        <v>0</v>
      </c>
      <c r="AK287" s="38">
        <f t="shared" si="1162"/>
        <v>2.8499999999999996</v>
      </c>
      <c r="AL287" s="38">
        <f t="shared" si="1162"/>
        <v>0</v>
      </c>
      <c r="AM287" s="38">
        <f t="shared" si="1162"/>
        <v>0</v>
      </c>
      <c r="AN287" s="38">
        <f t="shared" si="1162"/>
        <v>2.3599999999999994</v>
      </c>
      <c r="AO287" s="38">
        <f t="shared" si="1162"/>
        <v>-3.1</v>
      </c>
      <c r="AP287" s="38">
        <f t="shared" si="1162"/>
        <v>-0.7400000000000001</v>
      </c>
      <c r="AQ287" s="38">
        <f t="shared" si="1162"/>
        <v>354582877</v>
      </c>
      <c r="AR287" s="38">
        <f t="shared" si="1162"/>
        <v>256894840</v>
      </c>
      <c r="AS287" s="38">
        <f t="shared" si="1162"/>
        <v>1733696</v>
      </c>
      <c r="AT287" s="38">
        <f t="shared" si="1162"/>
        <v>87416445</v>
      </c>
      <c r="AU287" s="38">
        <f t="shared" si="1162"/>
        <v>5137896</v>
      </c>
      <c r="AV287" s="38">
        <f t="shared" si="1162"/>
        <v>3400000</v>
      </c>
      <c r="AW287" s="38">
        <f t="shared" si="1162"/>
        <v>442.35980000000006</v>
      </c>
      <c r="AX287" s="38">
        <f t="shared" si="1162"/>
        <v>356.22950000000003</v>
      </c>
      <c r="AY287" s="38">
        <f t="shared" si="1162"/>
        <v>86.130300000000005</v>
      </c>
    </row>
    <row r="288" spans="1:51" x14ac:dyDescent="0.25">
      <c r="E288" s="15">
        <f t="shared" si="1156"/>
        <v>4229680</v>
      </c>
      <c r="F288" s="37">
        <v>3122</v>
      </c>
      <c r="G288" s="38">
        <f t="shared" ref="G288:AY288" si="1163">SUMIF($D$7:$D$278,"=3122",G$7:G$278)</f>
        <v>491138622</v>
      </c>
      <c r="H288" s="38">
        <f t="shared" si="1163"/>
        <v>358612679</v>
      </c>
      <c r="I288" s="38">
        <f t="shared" si="1163"/>
        <v>0</v>
      </c>
      <c r="J288" s="38">
        <f t="shared" si="1163"/>
        <v>121211085</v>
      </c>
      <c r="K288" s="38">
        <f t="shared" si="1163"/>
        <v>7172253</v>
      </c>
      <c r="L288" s="38">
        <f t="shared" si="1163"/>
        <v>4142605</v>
      </c>
      <c r="M288" s="38">
        <f t="shared" si="1163"/>
        <v>650.38329999999996</v>
      </c>
      <c r="N288" s="38">
        <f t="shared" si="1163"/>
        <v>496.0188</v>
      </c>
      <c r="O288" s="38">
        <f t="shared" si="1163"/>
        <v>154.36449999999999</v>
      </c>
      <c r="P288" s="38">
        <f t="shared" si="1163"/>
        <v>-1807862</v>
      </c>
      <c r="Q288" s="38">
        <f t="shared" si="1163"/>
        <v>0</v>
      </c>
      <c r="R288" s="38">
        <f t="shared" si="1163"/>
        <v>1185276</v>
      </c>
      <c r="S288" s="38">
        <f t="shared" si="1163"/>
        <v>0</v>
      </c>
      <c r="T288" s="38">
        <f t="shared" si="1163"/>
        <v>0</v>
      </c>
      <c r="U288" s="38">
        <f t="shared" si="1163"/>
        <v>-622586</v>
      </c>
      <c r="V288" s="38">
        <f t="shared" si="1163"/>
        <v>1858560</v>
      </c>
      <c r="W288" s="38">
        <f t="shared" si="1163"/>
        <v>1807862</v>
      </c>
      <c r="X288" s="38">
        <f t="shared" si="1163"/>
        <v>169480</v>
      </c>
      <c r="Y288" s="38">
        <f t="shared" si="1163"/>
        <v>0</v>
      </c>
      <c r="Z288" s="38">
        <f t="shared" si="1163"/>
        <v>3835902</v>
      </c>
      <c r="AA288" s="38">
        <f t="shared" si="1163"/>
        <v>3213316</v>
      </c>
      <c r="AB288" s="38">
        <f t="shared" si="1163"/>
        <v>1028816</v>
      </c>
      <c r="AC288" s="38">
        <f t="shared" si="1163"/>
        <v>-12452</v>
      </c>
      <c r="AD288" s="38">
        <f t="shared" si="1163"/>
        <v>0</v>
      </c>
      <c r="AE288" s="38">
        <f t="shared" si="1163"/>
        <v>0</v>
      </c>
      <c r="AF288" s="38">
        <f t="shared" si="1163"/>
        <v>0</v>
      </c>
      <c r="AG288" s="38">
        <f t="shared" si="1163"/>
        <v>0</v>
      </c>
      <c r="AH288" s="38">
        <f t="shared" si="1163"/>
        <v>-1.49</v>
      </c>
      <c r="AI288" s="38">
        <f t="shared" si="1163"/>
        <v>-5.54</v>
      </c>
      <c r="AJ288" s="38">
        <f t="shared" si="1163"/>
        <v>0</v>
      </c>
      <c r="AK288" s="38">
        <f t="shared" si="1163"/>
        <v>3.13</v>
      </c>
      <c r="AL288" s="38">
        <f t="shared" si="1163"/>
        <v>0</v>
      </c>
      <c r="AM288" s="38">
        <f t="shared" si="1163"/>
        <v>0</v>
      </c>
      <c r="AN288" s="38">
        <f t="shared" si="1163"/>
        <v>1.6400000000000001</v>
      </c>
      <c r="AO288" s="38">
        <f t="shared" si="1163"/>
        <v>-5.54</v>
      </c>
      <c r="AP288" s="38">
        <f t="shared" si="1163"/>
        <v>-3.9</v>
      </c>
      <c r="AQ288" s="38">
        <f t="shared" si="1163"/>
        <v>495368302</v>
      </c>
      <c r="AR288" s="38">
        <f t="shared" si="1163"/>
        <v>357990093</v>
      </c>
      <c r="AS288" s="38">
        <f t="shared" si="1163"/>
        <v>3835902</v>
      </c>
      <c r="AT288" s="38">
        <f t="shared" si="1163"/>
        <v>122239901</v>
      </c>
      <c r="AU288" s="38">
        <f t="shared" si="1163"/>
        <v>7159801</v>
      </c>
      <c r="AV288" s="38">
        <f t="shared" si="1163"/>
        <v>4142605</v>
      </c>
      <c r="AW288" s="38">
        <f t="shared" si="1163"/>
        <v>646.48329999999999</v>
      </c>
      <c r="AX288" s="38">
        <f t="shared" si="1163"/>
        <v>497.65880000000004</v>
      </c>
      <c r="AY288" s="38">
        <f t="shared" si="1163"/>
        <v>148.8245</v>
      </c>
    </row>
    <row r="289" spans="5:51" x14ac:dyDescent="0.25">
      <c r="E289" s="15">
        <f t="shared" si="1156"/>
        <v>2224622</v>
      </c>
      <c r="F289" s="37">
        <v>3123</v>
      </c>
      <c r="G289" s="38">
        <f t="shared" ref="G289:AY289" si="1164">SUMIF($D$7:$D$278,"=3123",G$7:G$278)</f>
        <v>484781047</v>
      </c>
      <c r="H289" s="38">
        <f t="shared" si="1164"/>
        <v>343223601</v>
      </c>
      <c r="I289" s="38">
        <f t="shared" si="1164"/>
        <v>0</v>
      </c>
      <c r="J289" s="38">
        <f t="shared" si="1164"/>
        <v>116009577</v>
      </c>
      <c r="K289" s="38">
        <f t="shared" si="1164"/>
        <v>6864473</v>
      </c>
      <c r="L289" s="38">
        <f t="shared" si="1164"/>
        <v>18683396</v>
      </c>
      <c r="M289" s="38">
        <f t="shared" si="1164"/>
        <v>671.64870000000008</v>
      </c>
      <c r="N289" s="38">
        <f t="shared" si="1164"/>
        <v>496.39369999999997</v>
      </c>
      <c r="O289" s="38">
        <f t="shared" si="1164"/>
        <v>175.255</v>
      </c>
      <c r="P289" s="38">
        <f t="shared" si="1164"/>
        <v>-1754784</v>
      </c>
      <c r="Q289" s="38">
        <f t="shared" si="1164"/>
        <v>0</v>
      </c>
      <c r="R289" s="38">
        <f t="shared" si="1164"/>
        <v>438989</v>
      </c>
      <c r="S289" s="38">
        <f t="shared" si="1164"/>
        <v>0</v>
      </c>
      <c r="T289" s="38">
        <f t="shared" si="1164"/>
        <v>0</v>
      </c>
      <c r="U289" s="38">
        <f t="shared" si="1164"/>
        <v>-1315795</v>
      </c>
      <c r="V289" s="38">
        <f t="shared" si="1164"/>
        <v>1171280</v>
      </c>
      <c r="W289" s="38">
        <f t="shared" si="1164"/>
        <v>1754784</v>
      </c>
      <c r="X289" s="38">
        <f t="shared" si="1164"/>
        <v>96396</v>
      </c>
      <c r="Y289" s="38">
        <f t="shared" si="1164"/>
        <v>0</v>
      </c>
      <c r="Z289" s="38">
        <f t="shared" si="1164"/>
        <v>3022460</v>
      </c>
      <c r="AA289" s="38">
        <f t="shared" si="1164"/>
        <v>1706665</v>
      </c>
      <c r="AB289" s="38">
        <f t="shared" si="1164"/>
        <v>544272</v>
      </c>
      <c r="AC289" s="38">
        <f t="shared" si="1164"/>
        <v>-26315</v>
      </c>
      <c r="AD289" s="38">
        <f t="shared" si="1164"/>
        <v>0</v>
      </c>
      <c r="AE289" s="38">
        <f t="shared" si="1164"/>
        <v>0</v>
      </c>
      <c r="AF289" s="38">
        <f t="shared" si="1164"/>
        <v>0</v>
      </c>
      <c r="AG289" s="38">
        <f t="shared" si="1164"/>
        <v>0</v>
      </c>
      <c r="AH289" s="38">
        <f t="shared" si="1164"/>
        <v>-0.18</v>
      </c>
      <c r="AI289" s="38">
        <f t="shared" si="1164"/>
        <v>-8.5399999999999991</v>
      </c>
      <c r="AJ289" s="38">
        <f t="shared" si="1164"/>
        <v>0</v>
      </c>
      <c r="AK289" s="38">
        <f t="shared" si="1164"/>
        <v>1.2000000000000002</v>
      </c>
      <c r="AL289" s="38">
        <f t="shared" si="1164"/>
        <v>0</v>
      </c>
      <c r="AM289" s="38">
        <f t="shared" si="1164"/>
        <v>0</v>
      </c>
      <c r="AN289" s="38">
        <f t="shared" si="1164"/>
        <v>1.02</v>
      </c>
      <c r="AO289" s="38">
        <f t="shared" si="1164"/>
        <v>-8.5399999999999991</v>
      </c>
      <c r="AP289" s="38">
        <f t="shared" si="1164"/>
        <v>-7.52</v>
      </c>
      <c r="AQ289" s="38">
        <f t="shared" si="1164"/>
        <v>487005669</v>
      </c>
      <c r="AR289" s="38">
        <f t="shared" si="1164"/>
        <v>341907806</v>
      </c>
      <c r="AS289" s="38">
        <f t="shared" si="1164"/>
        <v>3022460</v>
      </c>
      <c r="AT289" s="38">
        <f t="shared" si="1164"/>
        <v>116553849</v>
      </c>
      <c r="AU289" s="38">
        <f t="shared" si="1164"/>
        <v>6838158</v>
      </c>
      <c r="AV289" s="38">
        <f t="shared" si="1164"/>
        <v>18683396</v>
      </c>
      <c r="AW289" s="38">
        <f t="shared" si="1164"/>
        <v>664.12869999999998</v>
      </c>
      <c r="AX289" s="38">
        <f t="shared" si="1164"/>
        <v>497.41370000000001</v>
      </c>
      <c r="AY289" s="38">
        <f t="shared" si="1164"/>
        <v>166.715</v>
      </c>
    </row>
    <row r="290" spans="5:51" x14ac:dyDescent="0.25">
      <c r="E290" s="15">
        <f t="shared" si="1156"/>
        <v>2103876</v>
      </c>
      <c r="F290" s="37">
        <v>3124</v>
      </c>
      <c r="G290" s="38">
        <f t="shared" ref="G290:AY290" si="1165">SUMIF($D$7:$D$278,"=3124",G$7:G$278)</f>
        <v>44756113</v>
      </c>
      <c r="H290" s="38">
        <f t="shared" si="1165"/>
        <v>32677992</v>
      </c>
      <c r="I290" s="38">
        <f t="shared" si="1165"/>
        <v>0</v>
      </c>
      <c r="J290" s="38">
        <f t="shared" si="1165"/>
        <v>11045161</v>
      </c>
      <c r="K290" s="38">
        <f t="shared" si="1165"/>
        <v>653560</v>
      </c>
      <c r="L290" s="38">
        <f t="shared" si="1165"/>
        <v>379400</v>
      </c>
      <c r="M290" s="38">
        <f t="shared" si="1165"/>
        <v>61.521900000000002</v>
      </c>
      <c r="N290" s="38">
        <f t="shared" si="1165"/>
        <v>46.131</v>
      </c>
      <c r="O290" s="38">
        <f t="shared" si="1165"/>
        <v>15.3909</v>
      </c>
      <c r="P290" s="38">
        <f t="shared" si="1165"/>
        <v>-336000</v>
      </c>
      <c r="Q290" s="38">
        <f t="shared" si="1165"/>
        <v>0</v>
      </c>
      <c r="R290" s="38">
        <f t="shared" si="1165"/>
        <v>1554194</v>
      </c>
      <c r="S290" s="38">
        <f t="shared" si="1165"/>
        <v>0</v>
      </c>
      <c r="T290" s="38">
        <f t="shared" si="1165"/>
        <v>0</v>
      </c>
      <c r="U290" s="38">
        <f t="shared" si="1165"/>
        <v>1218194</v>
      </c>
      <c r="V290" s="38">
        <f t="shared" si="1165"/>
        <v>0</v>
      </c>
      <c r="W290" s="38">
        <f t="shared" si="1165"/>
        <v>336000</v>
      </c>
      <c r="X290" s="38">
        <f t="shared" si="1165"/>
        <v>0</v>
      </c>
      <c r="Y290" s="38">
        <f t="shared" si="1165"/>
        <v>0</v>
      </c>
      <c r="Z290" s="38">
        <f t="shared" si="1165"/>
        <v>336000</v>
      </c>
      <c r="AA290" s="38">
        <f t="shared" si="1165"/>
        <v>1554194</v>
      </c>
      <c r="AB290" s="38">
        <f t="shared" si="1165"/>
        <v>525318</v>
      </c>
      <c r="AC290" s="38">
        <f t="shared" si="1165"/>
        <v>24364</v>
      </c>
      <c r="AD290" s="38">
        <f t="shared" si="1165"/>
        <v>0</v>
      </c>
      <c r="AE290" s="38">
        <f t="shared" si="1165"/>
        <v>0</v>
      </c>
      <c r="AF290" s="38">
        <f t="shared" si="1165"/>
        <v>0</v>
      </c>
      <c r="AG290" s="38">
        <f t="shared" si="1165"/>
        <v>0</v>
      </c>
      <c r="AH290" s="38">
        <f t="shared" si="1165"/>
        <v>-0.26</v>
      </c>
      <c r="AI290" s="38">
        <f t="shared" si="1165"/>
        <v>-1.06</v>
      </c>
      <c r="AJ290" s="38">
        <f t="shared" si="1165"/>
        <v>0</v>
      </c>
      <c r="AK290" s="38">
        <f t="shared" si="1165"/>
        <v>4.45</v>
      </c>
      <c r="AL290" s="38">
        <f t="shared" si="1165"/>
        <v>0</v>
      </c>
      <c r="AM290" s="38">
        <f t="shared" si="1165"/>
        <v>0</v>
      </c>
      <c r="AN290" s="38">
        <f t="shared" si="1165"/>
        <v>4.1900000000000004</v>
      </c>
      <c r="AO290" s="38">
        <f t="shared" si="1165"/>
        <v>-1.06</v>
      </c>
      <c r="AP290" s="38">
        <f t="shared" si="1165"/>
        <v>3.13</v>
      </c>
      <c r="AQ290" s="38">
        <f t="shared" si="1165"/>
        <v>46859989</v>
      </c>
      <c r="AR290" s="38">
        <f t="shared" si="1165"/>
        <v>33896186</v>
      </c>
      <c r="AS290" s="38">
        <f t="shared" si="1165"/>
        <v>336000</v>
      </c>
      <c r="AT290" s="38">
        <f t="shared" si="1165"/>
        <v>11570479</v>
      </c>
      <c r="AU290" s="38">
        <f t="shared" si="1165"/>
        <v>677924</v>
      </c>
      <c r="AV290" s="38">
        <f t="shared" si="1165"/>
        <v>379400</v>
      </c>
      <c r="AW290" s="38">
        <f t="shared" si="1165"/>
        <v>64.651899999999998</v>
      </c>
      <c r="AX290" s="38">
        <f t="shared" si="1165"/>
        <v>50.321000000000005</v>
      </c>
      <c r="AY290" s="38">
        <f t="shared" si="1165"/>
        <v>14.3309</v>
      </c>
    </row>
    <row r="291" spans="5:51" x14ac:dyDescent="0.25">
      <c r="E291" s="15">
        <f t="shared" si="1156"/>
        <v>-1784</v>
      </c>
      <c r="F291" s="37">
        <v>3133</v>
      </c>
      <c r="G291" s="38">
        <f t="shared" ref="G291:AY291" si="1166">SUMIF($D$7:$D$278,"=3133",G$7:G$278)</f>
        <v>106642383</v>
      </c>
      <c r="H291" s="38">
        <f t="shared" si="1166"/>
        <v>78090158</v>
      </c>
      <c r="I291" s="38">
        <f t="shared" si="1166"/>
        <v>0</v>
      </c>
      <c r="J291" s="38">
        <f t="shared" si="1166"/>
        <v>26394472</v>
      </c>
      <c r="K291" s="38">
        <f t="shared" si="1166"/>
        <v>1561805</v>
      </c>
      <c r="L291" s="38">
        <f t="shared" si="1166"/>
        <v>595948</v>
      </c>
      <c r="M291" s="38">
        <f t="shared" si="1166"/>
        <v>158.6</v>
      </c>
      <c r="N291" s="38">
        <f t="shared" si="1166"/>
        <v>99.61</v>
      </c>
      <c r="O291" s="38">
        <f t="shared" si="1166"/>
        <v>58.99</v>
      </c>
      <c r="P291" s="38">
        <f t="shared" si="1166"/>
        <v>-879200</v>
      </c>
      <c r="Q291" s="38">
        <f t="shared" si="1166"/>
        <v>0</v>
      </c>
      <c r="R291" s="38">
        <f t="shared" si="1166"/>
        <v>0</v>
      </c>
      <c r="S291" s="38">
        <f t="shared" si="1166"/>
        <v>0</v>
      </c>
      <c r="T291" s="38">
        <f t="shared" si="1166"/>
        <v>0</v>
      </c>
      <c r="U291" s="38">
        <f t="shared" si="1166"/>
        <v>-879200</v>
      </c>
      <c r="V291" s="38">
        <f t="shared" si="1166"/>
        <v>0</v>
      </c>
      <c r="W291" s="38">
        <f t="shared" si="1166"/>
        <v>879200</v>
      </c>
      <c r="X291" s="38">
        <f t="shared" si="1166"/>
        <v>15800</v>
      </c>
      <c r="Y291" s="38">
        <f t="shared" si="1166"/>
        <v>0</v>
      </c>
      <c r="Z291" s="38">
        <f t="shared" si="1166"/>
        <v>895000</v>
      </c>
      <c r="AA291" s="38">
        <f t="shared" si="1166"/>
        <v>15800</v>
      </c>
      <c r="AB291" s="38">
        <f t="shared" si="1166"/>
        <v>0</v>
      </c>
      <c r="AC291" s="38">
        <f t="shared" si="1166"/>
        <v>-17584</v>
      </c>
      <c r="AD291" s="38">
        <f t="shared" si="1166"/>
        <v>0</v>
      </c>
      <c r="AE291" s="38">
        <f t="shared" si="1166"/>
        <v>0</v>
      </c>
      <c r="AF291" s="38">
        <f t="shared" si="1166"/>
        <v>0</v>
      </c>
      <c r="AG291" s="38">
        <f t="shared" si="1166"/>
        <v>0</v>
      </c>
      <c r="AH291" s="38">
        <f t="shared" si="1166"/>
        <v>-0.83200000000000007</v>
      </c>
      <c r="AI291" s="38">
        <f t="shared" si="1166"/>
        <v>-0.8</v>
      </c>
      <c r="AJ291" s="38">
        <f t="shared" si="1166"/>
        <v>0</v>
      </c>
      <c r="AK291" s="38">
        <f t="shared" si="1166"/>
        <v>0</v>
      </c>
      <c r="AL291" s="38">
        <f t="shared" si="1166"/>
        <v>0</v>
      </c>
      <c r="AM291" s="38">
        <f t="shared" si="1166"/>
        <v>0</v>
      </c>
      <c r="AN291" s="38">
        <f t="shared" si="1166"/>
        <v>-0.83200000000000007</v>
      </c>
      <c r="AO291" s="38">
        <f t="shared" si="1166"/>
        <v>-0.8</v>
      </c>
      <c r="AP291" s="38">
        <f t="shared" si="1166"/>
        <v>-1.6320000000000003</v>
      </c>
      <c r="AQ291" s="38">
        <f t="shared" si="1166"/>
        <v>106640599</v>
      </c>
      <c r="AR291" s="38">
        <f t="shared" si="1166"/>
        <v>77210958</v>
      </c>
      <c r="AS291" s="38">
        <f t="shared" si="1166"/>
        <v>895000</v>
      </c>
      <c r="AT291" s="38">
        <f t="shared" si="1166"/>
        <v>26394472</v>
      </c>
      <c r="AU291" s="38">
        <f t="shared" si="1166"/>
        <v>1544221</v>
      </c>
      <c r="AV291" s="38">
        <f t="shared" si="1166"/>
        <v>595948</v>
      </c>
      <c r="AW291" s="38">
        <f t="shared" si="1166"/>
        <v>156.96800000000002</v>
      </c>
      <c r="AX291" s="38">
        <f t="shared" si="1166"/>
        <v>98.77800000000002</v>
      </c>
      <c r="AY291" s="38">
        <f t="shared" si="1166"/>
        <v>58.19</v>
      </c>
    </row>
    <row r="292" spans="5:51" x14ac:dyDescent="0.25">
      <c r="E292" s="15">
        <f t="shared" si="1156"/>
        <v>-9202</v>
      </c>
      <c r="F292" s="37">
        <v>3141</v>
      </c>
      <c r="G292" s="38">
        <f t="shared" ref="G292:AY292" si="1167">SUMIF($D$7:$D$278,"=3141",G$7:G$278)</f>
        <v>45456799</v>
      </c>
      <c r="H292" s="38">
        <f t="shared" si="1167"/>
        <v>33195535</v>
      </c>
      <c r="I292" s="38">
        <f t="shared" si="1167"/>
        <v>0</v>
      </c>
      <c r="J292" s="38">
        <f t="shared" si="1167"/>
        <v>11220093</v>
      </c>
      <c r="K292" s="38">
        <f t="shared" si="1167"/>
        <v>663911</v>
      </c>
      <c r="L292" s="38">
        <f t="shared" si="1167"/>
        <v>377260</v>
      </c>
      <c r="M292" s="38">
        <f t="shared" si="1167"/>
        <v>112.93000000000002</v>
      </c>
      <c r="N292" s="38">
        <f t="shared" si="1167"/>
        <v>0</v>
      </c>
      <c r="O292" s="38">
        <f t="shared" si="1167"/>
        <v>112.93000000000002</v>
      </c>
      <c r="P292" s="38">
        <f t="shared" si="1167"/>
        <v>-460120</v>
      </c>
      <c r="Q292" s="38">
        <f t="shared" si="1167"/>
        <v>0</v>
      </c>
      <c r="R292" s="38">
        <f t="shared" si="1167"/>
        <v>0</v>
      </c>
      <c r="S292" s="38">
        <f t="shared" si="1167"/>
        <v>0</v>
      </c>
      <c r="T292" s="38">
        <f t="shared" si="1167"/>
        <v>0</v>
      </c>
      <c r="U292" s="38">
        <f t="shared" si="1167"/>
        <v>-460120</v>
      </c>
      <c r="V292" s="38">
        <f t="shared" si="1167"/>
        <v>0</v>
      </c>
      <c r="W292" s="38">
        <f t="shared" si="1167"/>
        <v>460120</v>
      </c>
      <c r="X292" s="38">
        <f t="shared" si="1167"/>
        <v>0</v>
      </c>
      <c r="Y292" s="38">
        <f t="shared" si="1167"/>
        <v>0</v>
      </c>
      <c r="Z292" s="38">
        <f t="shared" si="1167"/>
        <v>460120</v>
      </c>
      <c r="AA292" s="38">
        <f t="shared" si="1167"/>
        <v>0</v>
      </c>
      <c r="AB292" s="38">
        <f t="shared" si="1167"/>
        <v>0</v>
      </c>
      <c r="AC292" s="38">
        <f t="shared" si="1167"/>
        <v>-9202</v>
      </c>
      <c r="AD292" s="38">
        <f t="shared" si="1167"/>
        <v>0</v>
      </c>
      <c r="AE292" s="38">
        <f t="shared" si="1167"/>
        <v>0</v>
      </c>
      <c r="AF292" s="38">
        <f t="shared" si="1167"/>
        <v>0</v>
      </c>
      <c r="AG292" s="38">
        <f t="shared" si="1167"/>
        <v>0</v>
      </c>
      <c r="AH292" s="38">
        <f t="shared" si="1167"/>
        <v>0</v>
      </c>
      <c r="AI292" s="38">
        <f t="shared" si="1167"/>
        <v>-1.5620000000000003</v>
      </c>
      <c r="AJ292" s="38">
        <f t="shared" si="1167"/>
        <v>0</v>
      </c>
      <c r="AK292" s="38">
        <f t="shared" si="1167"/>
        <v>0</v>
      </c>
      <c r="AL292" s="38">
        <f t="shared" si="1167"/>
        <v>0</v>
      </c>
      <c r="AM292" s="38">
        <f t="shared" si="1167"/>
        <v>0</v>
      </c>
      <c r="AN292" s="38">
        <f t="shared" si="1167"/>
        <v>0</v>
      </c>
      <c r="AO292" s="38">
        <f t="shared" si="1167"/>
        <v>-1.5620000000000003</v>
      </c>
      <c r="AP292" s="38">
        <f t="shared" si="1167"/>
        <v>-1.5620000000000003</v>
      </c>
      <c r="AQ292" s="38">
        <f t="shared" si="1167"/>
        <v>45447597</v>
      </c>
      <c r="AR292" s="38">
        <f t="shared" si="1167"/>
        <v>32735415</v>
      </c>
      <c r="AS292" s="38">
        <f t="shared" si="1167"/>
        <v>460120</v>
      </c>
      <c r="AT292" s="38">
        <f t="shared" si="1167"/>
        <v>11220093</v>
      </c>
      <c r="AU292" s="38">
        <f t="shared" si="1167"/>
        <v>654709</v>
      </c>
      <c r="AV292" s="38">
        <f t="shared" si="1167"/>
        <v>377260</v>
      </c>
      <c r="AW292" s="38">
        <f t="shared" si="1167"/>
        <v>111.36799999999999</v>
      </c>
      <c r="AX292" s="38">
        <f t="shared" si="1167"/>
        <v>0</v>
      </c>
      <c r="AY292" s="38">
        <f t="shared" si="1167"/>
        <v>111.36799999999999</v>
      </c>
    </row>
    <row r="293" spans="5:51" x14ac:dyDescent="0.25">
      <c r="E293" s="15">
        <f t="shared" si="1156"/>
        <v>0</v>
      </c>
      <c r="F293" s="37">
        <v>3143</v>
      </c>
      <c r="G293" s="38">
        <f t="shared" ref="G293:AY293" si="1168">SUMIF($D$7:$D$278,"=3143",G$7:G$278)</f>
        <v>11215993</v>
      </c>
      <c r="H293" s="38">
        <f t="shared" si="1168"/>
        <v>8254516</v>
      </c>
      <c r="I293" s="38">
        <f t="shared" si="1168"/>
        <v>0</v>
      </c>
      <c r="J293" s="38">
        <f t="shared" si="1168"/>
        <v>2790027</v>
      </c>
      <c r="K293" s="38">
        <f t="shared" si="1168"/>
        <v>165090</v>
      </c>
      <c r="L293" s="38">
        <f t="shared" si="1168"/>
        <v>6360</v>
      </c>
      <c r="M293" s="38">
        <f t="shared" si="1168"/>
        <v>18.744299999999999</v>
      </c>
      <c r="N293" s="38">
        <f t="shared" si="1168"/>
        <v>18.294300000000003</v>
      </c>
      <c r="O293" s="38">
        <f t="shared" si="1168"/>
        <v>0.44999999999999996</v>
      </c>
      <c r="P293" s="38">
        <f t="shared" si="1168"/>
        <v>0</v>
      </c>
      <c r="Q293" s="38">
        <f t="shared" si="1168"/>
        <v>0</v>
      </c>
      <c r="R293" s="38">
        <f t="shared" si="1168"/>
        <v>0</v>
      </c>
      <c r="S293" s="38">
        <f t="shared" si="1168"/>
        <v>0</v>
      </c>
      <c r="T293" s="38">
        <f t="shared" si="1168"/>
        <v>0</v>
      </c>
      <c r="U293" s="38">
        <f t="shared" si="1168"/>
        <v>0</v>
      </c>
      <c r="V293" s="38">
        <f t="shared" si="1168"/>
        <v>0</v>
      </c>
      <c r="W293" s="38">
        <f t="shared" si="1168"/>
        <v>0</v>
      </c>
      <c r="X293" s="38">
        <f t="shared" si="1168"/>
        <v>0</v>
      </c>
      <c r="Y293" s="38">
        <f t="shared" si="1168"/>
        <v>0</v>
      </c>
      <c r="Z293" s="38">
        <f t="shared" si="1168"/>
        <v>0</v>
      </c>
      <c r="AA293" s="38">
        <f t="shared" si="1168"/>
        <v>0</v>
      </c>
      <c r="AB293" s="38">
        <f t="shared" si="1168"/>
        <v>0</v>
      </c>
      <c r="AC293" s="38">
        <f t="shared" si="1168"/>
        <v>0</v>
      </c>
      <c r="AD293" s="38">
        <f t="shared" si="1168"/>
        <v>0</v>
      </c>
      <c r="AE293" s="38">
        <f t="shared" si="1168"/>
        <v>0</v>
      </c>
      <c r="AF293" s="38">
        <f t="shared" si="1168"/>
        <v>0</v>
      </c>
      <c r="AG293" s="38">
        <f t="shared" si="1168"/>
        <v>0</v>
      </c>
      <c r="AH293" s="38">
        <f t="shared" si="1168"/>
        <v>0</v>
      </c>
      <c r="AI293" s="38">
        <f t="shared" si="1168"/>
        <v>0</v>
      </c>
      <c r="AJ293" s="38">
        <f t="shared" si="1168"/>
        <v>0</v>
      </c>
      <c r="AK293" s="38">
        <f t="shared" si="1168"/>
        <v>0</v>
      </c>
      <c r="AL293" s="38">
        <f t="shared" si="1168"/>
        <v>0</v>
      </c>
      <c r="AM293" s="38">
        <f t="shared" si="1168"/>
        <v>0</v>
      </c>
      <c r="AN293" s="38">
        <f t="shared" si="1168"/>
        <v>0</v>
      </c>
      <c r="AO293" s="38">
        <f t="shared" si="1168"/>
        <v>0</v>
      </c>
      <c r="AP293" s="38">
        <f t="shared" si="1168"/>
        <v>0</v>
      </c>
      <c r="AQ293" s="38">
        <f t="shared" si="1168"/>
        <v>11215993</v>
      </c>
      <c r="AR293" s="38">
        <f t="shared" si="1168"/>
        <v>8254516</v>
      </c>
      <c r="AS293" s="38">
        <f t="shared" si="1168"/>
        <v>0</v>
      </c>
      <c r="AT293" s="38">
        <f t="shared" si="1168"/>
        <v>2790027</v>
      </c>
      <c r="AU293" s="38">
        <f t="shared" si="1168"/>
        <v>165090</v>
      </c>
      <c r="AV293" s="38">
        <f t="shared" si="1168"/>
        <v>6360</v>
      </c>
      <c r="AW293" s="38">
        <f t="shared" si="1168"/>
        <v>18.744299999999999</v>
      </c>
      <c r="AX293" s="38">
        <f t="shared" si="1168"/>
        <v>18.294300000000003</v>
      </c>
      <c r="AY293" s="38">
        <f t="shared" si="1168"/>
        <v>0.44999999999999996</v>
      </c>
    </row>
    <row r="294" spans="5:51" x14ac:dyDescent="0.25">
      <c r="E294" s="15">
        <f t="shared" si="1156"/>
        <v>0</v>
      </c>
      <c r="F294" s="37">
        <v>3145</v>
      </c>
      <c r="G294" s="38">
        <f t="shared" ref="G294:AY294" si="1169">SUMIF($D$7:$D$278,"=3145",G$7:G$278)</f>
        <v>9533423</v>
      </c>
      <c r="H294" s="38">
        <f t="shared" si="1169"/>
        <v>6978956</v>
      </c>
      <c r="I294" s="38">
        <f t="shared" si="1169"/>
        <v>0</v>
      </c>
      <c r="J294" s="38">
        <f t="shared" si="1169"/>
        <v>2358888</v>
      </c>
      <c r="K294" s="38">
        <f t="shared" si="1169"/>
        <v>139579</v>
      </c>
      <c r="L294" s="38">
        <f t="shared" si="1169"/>
        <v>56000</v>
      </c>
      <c r="M294" s="38">
        <f t="shared" si="1169"/>
        <v>17.670000000000002</v>
      </c>
      <c r="N294" s="38">
        <f t="shared" si="1169"/>
        <v>10.68</v>
      </c>
      <c r="O294" s="38">
        <f t="shared" si="1169"/>
        <v>6.9899999999999993</v>
      </c>
      <c r="P294" s="38">
        <f t="shared" si="1169"/>
        <v>0</v>
      </c>
      <c r="Q294" s="38">
        <f t="shared" si="1169"/>
        <v>0</v>
      </c>
      <c r="R294" s="38">
        <f t="shared" si="1169"/>
        <v>0</v>
      </c>
      <c r="S294" s="38">
        <f t="shared" si="1169"/>
        <v>0</v>
      </c>
      <c r="T294" s="38">
        <f t="shared" si="1169"/>
        <v>0</v>
      </c>
      <c r="U294" s="38">
        <f t="shared" si="1169"/>
        <v>0</v>
      </c>
      <c r="V294" s="38">
        <f t="shared" si="1169"/>
        <v>0</v>
      </c>
      <c r="W294" s="38">
        <f t="shared" si="1169"/>
        <v>0</v>
      </c>
      <c r="X294" s="38">
        <f t="shared" si="1169"/>
        <v>0</v>
      </c>
      <c r="Y294" s="38">
        <f t="shared" si="1169"/>
        <v>0</v>
      </c>
      <c r="Z294" s="38">
        <f t="shared" si="1169"/>
        <v>0</v>
      </c>
      <c r="AA294" s="38">
        <f t="shared" si="1169"/>
        <v>0</v>
      </c>
      <c r="AB294" s="38">
        <f t="shared" si="1169"/>
        <v>0</v>
      </c>
      <c r="AC294" s="38">
        <f t="shared" si="1169"/>
        <v>0</v>
      </c>
      <c r="AD294" s="38">
        <f t="shared" si="1169"/>
        <v>0</v>
      </c>
      <c r="AE294" s="38">
        <f t="shared" si="1169"/>
        <v>0</v>
      </c>
      <c r="AF294" s="38">
        <f t="shared" si="1169"/>
        <v>0</v>
      </c>
      <c r="AG294" s="38">
        <f t="shared" si="1169"/>
        <v>0</v>
      </c>
      <c r="AH294" s="38">
        <f t="shared" si="1169"/>
        <v>0</v>
      </c>
      <c r="AI294" s="38">
        <f t="shared" si="1169"/>
        <v>0</v>
      </c>
      <c r="AJ294" s="38">
        <f t="shared" si="1169"/>
        <v>0</v>
      </c>
      <c r="AK294" s="38">
        <f t="shared" si="1169"/>
        <v>0</v>
      </c>
      <c r="AL294" s="38">
        <f t="shared" si="1169"/>
        <v>0</v>
      </c>
      <c r="AM294" s="38">
        <f t="shared" si="1169"/>
        <v>0</v>
      </c>
      <c r="AN294" s="38">
        <f t="shared" si="1169"/>
        <v>0</v>
      </c>
      <c r="AO294" s="38">
        <f t="shared" si="1169"/>
        <v>0</v>
      </c>
      <c r="AP294" s="38">
        <f t="shared" si="1169"/>
        <v>0</v>
      </c>
      <c r="AQ294" s="38">
        <f t="shared" si="1169"/>
        <v>9533423</v>
      </c>
      <c r="AR294" s="38">
        <f t="shared" si="1169"/>
        <v>6978956</v>
      </c>
      <c r="AS294" s="38">
        <f t="shared" si="1169"/>
        <v>0</v>
      </c>
      <c r="AT294" s="38">
        <f t="shared" si="1169"/>
        <v>2358888</v>
      </c>
      <c r="AU294" s="38">
        <f t="shared" si="1169"/>
        <v>139579</v>
      </c>
      <c r="AV294" s="38">
        <f t="shared" si="1169"/>
        <v>56000</v>
      </c>
      <c r="AW294" s="38">
        <f t="shared" si="1169"/>
        <v>17.670000000000002</v>
      </c>
      <c r="AX294" s="38">
        <f t="shared" si="1169"/>
        <v>10.68</v>
      </c>
      <c r="AY294" s="38">
        <f t="shared" si="1169"/>
        <v>6.9899999999999993</v>
      </c>
    </row>
    <row r="295" spans="5:51" x14ac:dyDescent="0.25">
      <c r="E295" s="15">
        <f t="shared" si="1156"/>
        <v>-1072</v>
      </c>
      <c r="F295" s="37">
        <v>3146</v>
      </c>
      <c r="G295" s="38">
        <f t="shared" ref="G295:AY295" si="1170">SUMIF($D$7:$D$278,"=3146",G$7:G$278)</f>
        <v>65541572</v>
      </c>
      <c r="H295" s="38">
        <f t="shared" si="1170"/>
        <v>47263529</v>
      </c>
      <c r="I295" s="38">
        <f t="shared" si="1170"/>
        <v>0</v>
      </c>
      <c r="J295" s="38">
        <f t="shared" si="1170"/>
        <v>15975075</v>
      </c>
      <c r="K295" s="38">
        <f t="shared" si="1170"/>
        <v>945270</v>
      </c>
      <c r="L295" s="38">
        <f t="shared" si="1170"/>
        <v>1357698</v>
      </c>
      <c r="M295" s="38">
        <f t="shared" si="1170"/>
        <v>86.22999999999999</v>
      </c>
      <c r="N295" s="38">
        <f t="shared" si="1170"/>
        <v>66.89</v>
      </c>
      <c r="O295" s="38">
        <f t="shared" si="1170"/>
        <v>19.339999999999996</v>
      </c>
      <c r="P295" s="38">
        <f t="shared" si="1170"/>
        <v>-53600</v>
      </c>
      <c r="Q295" s="38">
        <f t="shared" si="1170"/>
        <v>0</v>
      </c>
      <c r="R295" s="38">
        <f t="shared" si="1170"/>
        <v>0</v>
      </c>
      <c r="S295" s="38">
        <f t="shared" si="1170"/>
        <v>0</v>
      </c>
      <c r="T295" s="38">
        <f t="shared" si="1170"/>
        <v>0</v>
      </c>
      <c r="U295" s="38">
        <f t="shared" si="1170"/>
        <v>-53600</v>
      </c>
      <c r="V295" s="38">
        <f t="shared" si="1170"/>
        <v>0</v>
      </c>
      <c r="W295" s="38">
        <f t="shared" si="1170"/>
        <v>53600</v>
      </c>
      <c r="X295" s="38">
        <f t="shared" si="1170"/>
        <v>0</v>
      </c>
      <c r="Y295" s="38">
        <f t="shared" si="1170"/>
        <v>0</v>
      </c>
      <c r="Z295" s="38">
        <f t="shared" si="1170"/>
        <v>53600</v>
      </c>
      <c r="AA295" s="38">
        <f t="shared" si="1170"/>
        <v>0</v>
      </c>
      <c r="AB295" s="38">
        <f t="shared" si="1170"/>
        <v>0</v>
      </c>
      <c r="AC295" s="38">
        <f t="shared" si="1170"/>
        <v>-1072</v>
      </c>
      <c r="AD295" s="38">
        <f t="shared" si="1170"/>
        <v>0</v>
      </c>
      <c r="AE295" s="38">
        <f t="shared" si="1170"/>
        <v>0</v>
      </c>
      <c r="AF295" s="38">
        <f t="shared" si="1170"/>
        <v>0</v>
      </c>
      <c r="AG295" s="38">
        <f t="shared" si="1170"/>
        <v>0</v>
      </c>
      <c r="AH295" s="38">
        <f t="shared" si="1170"/>
        <v>0</v>
      </c>
      <c r="AI295" s="38">
        <f t="shared" si="1170"/>
        <v>-0.17599999999999999</v>
      </c>
      <c r="AJ295" s="38">
        <f t="shared" si="1170"/>
        <v>0</v>
      </c>
      <c r="AK295" s="38">
        <f t="shared" si="1170"/>
        <v>0</v>
      </c>
      <c r="AL295" s="38">
        <f t="shared" si="1170"/>
        <v>0</v>
      </c>
      <c r="AM295" s="38">
        <f t="shared" si="1170"/>
        <v>0</v>
      </c>
      <c r="AN295" s="38">
        <f t="shared" si="1170"/>
        <v>0</v>
      </c>
      <c r="AO295" s="38">
        <f t="shared" si="1170"/>
        <v>-0.17599999999999999</v>
      </c>
      <c r="AP295" s="38">
        <f t="shared" si="1170"/>
        <v>-0.17599999999999999</v>
      </c>
      <c r="AQ295" s="38">
        <f t="shared" si="1170"/>
        <v>65540500</v>
      </c>
      <c r="AR295" s="38">
        <f t="shared" si="1170"/>
        <v>47209929</v>
      </c>
      <c r="AS295" s="38">
        <f t="shared" si="1170"/>
        <v>53600</v>
      </c>
      <c r="AT295" s="38">
        <f t="shared" si="1170"/>
        <v>15975075</v>
      </c>
      <c r="AU295" s="38">
        <f t="shared" si="1170"/>
        <v>944198</v>
      </c>
      <c r="AV295" s="38">
        <f t="shared" si="1170"/>
        <v>1357698</v>
      </c>
      <c r="AW295" s="38">
        <f t="shared" si="1170"/>
        <v>86.054000000000002</v>
      </c>
      <c r="AX295" s="38">
        <f t="shared" si="1170"/>
        <v>66.89</v>
      </c>
      <c r="AY295" s="38">
        <f t="shared" si="1170"/>
        <v>19.163999999999998</v>
      </c>
    </row>
    <row r="296" spans="5:51" x14ac:dyDescent="0.25">
      <c r="E296" s="15">
        <f t="shared" si="1156"/>
        <v>-20556</v>
      </c>
      <c r="F296" s="37">
        <v>3147</v>
      </c>
      <c r="G296" s="38">
        <f t="shared" ref="G296:AY296" si="1171">SUMIF($D$7:$D$278,"=3147",G$7:G$278)</f>
        <v>72447656</v>
      </c>
      <c r="H296" s="38">
        <f t="shared" si="1171"/>
        <v>52959577</v>
      </c>
      <c r="I296" s="38">
        <f t="shared" si="1171"/>
        <v>0</v>
      </c>
      <c r="J296" s="38">
        <f t="shared" si="1171"/>
        <v>17900336</v>
      </c>
      <c r="K296" s="38">
        <f t="shared" si="1171"/>
        <v>1059193</v>
      </c>
      <c r="L296" s="38">
        <f t="shared" si="1171"/>
        <v>528550</v>
      </c>
      <c r="M296" s="38">
        <f t="shared" si="1171"/>
        <v>127.07999999999998</v>
      </c>
      <c r="N296" s="38">
        <f t="shared" si="1171"/>
        <v>86.26</v>
      </c>
      <c r="O296" s="38">
        <f t="shared" si="1171"/>
        <v>40.82</v>
      </c>
      <c r="P296" s="38">
        <f t="shared" si="1171"/>
        <v>-1027789</v>
      </c>
      <c r="Q296" s="38">
        <f t="shared" si="1171"/>
        <v>0</v>
      </c>
      <c r="R296" s="38">
        <f t="shared" si="1171"/>
        <v>0</v>
      </c>
      <c r="S296" s="38">
        <f t="shared" si="1171"/>
        <v>0</v>
      </c>
      <c r="T296" s="38">
        <f t="shared" si="1171"/>
        <v>0</v>
      </c>
      <c r="U296" s="38">
        <f t="shared" si="1171"/>
        <v>-1027789</v>
      </c>
      <c r="V296" s="38">
        <f t="shared" si="1171"/>
        <v>0</v>
      </c>
      <c r="W296" s="38">
        <f t="shared" si="1171"/>
        <v>1027789</v>
      </c>
      <c r="X296" s="38">
        <f t="shared" si="1171"/>
        <v>0</v>
      </c>
      <c r="Y296" s="38">
        <f t="shared" si="1171"/>
        <v>0</v>
      </c>
      <c r="Z296" s="38">
        <f t="shared" si="1171"/>
        <v>1027789</v>
      </c>
      <c r="AA296" s="38">
        <f t="shared" si="1171"/>
        <v>0</v>
      </c>
      <c r="AB296" s="38">
        <f t="shared" si="1171"/>
        <v>0</v>
      </c>
      <c r="AC296" s="38">
        <f t="shared" si="1171"/>
        <v>-20556</v>
      </c>
      <c r="AD296" s="38">
        <f t="shared" si="1171"/>
        <v>0</v>
      </c>
      <c r="AE296" s="38">
        <f t="shared" si="1171"/>
        <v>0</v>
      </c>
      <c r="AF296" s="38">
        <f t="shared" si="1171"/>
        <v>0</v>
      </c>
      <c r="AG296" s="38">
        <f t="shared" si="1171"/>
        <v>0</v>
      </c>
      <c r="AH296" s="38">
        <f t="shared" si="1171"/>
        <v>-0.77</v>
      </c>
      <c r="AI296" s="38">
        <f t="shared" si="1171"/>
        <v>-4.08</v>
      </c>
      <c r="AJ296" s="38">
        <f t="shared" si="1171"/>
        <v>0</v>
      </c>
      <c r="AK296" s="38">
        <f t="shared" si="1171"/>
        <v>0</v>
      </c>
      <c r="AL296" s="38">
        <f t="shared" si="1171"/>
        <v>0</v>
      </c>
      <c r="AM296" s="38">
        <f t="shared" si="1171"/>
        <v>0</v>
      </c>
      <c r="AN296" s="38">
        <f t="shared" si="1171"/>
        <v>-0.77</v>
      </c>
      <c r="AO296" s="38">
        <f t="shared" si="1171"/>
        <v>-4.08</v>
      </c>
      <c r="AP296" s="38">
        <f t="shared" si="1171"/>
        <v>-4.8499999999999996</v>
      </c>
      <c r="AQ296" s="38">
        <f t="shared" si="1171"/>
        <v>72427100</v>
      </c>
      <c r="AR296" s="38">
        <f t="shared" si="1171"/>
        <v>51931788</v>
      </c>
      <c r="AS296" s="38">
        <f t="shared" si="1171"/>
        <v>1027789</v>
      </c>
      <c r="AT296" s="38">
        <f t="shared" si="1171"/>
        <v>17900336</v>
      </c>
      <c r="AU296" s="38">
        <f t="shared" si="1171"/>
        <v>1038637</v>
      </c>
      <c r="AV296" s="38">
        <f t="shared" si="1171"/>
        <v>528550</v>
      </c>
      <c r="AW296" s="38">
        <f t="shared" si="1171"/>
        <v>122.22999999999999</v>
      </c>
      <c r="AX296" s="38">
        <f t="shared" si="1171"/>
        <v>85.49</v>
      </c>
      <c r="AY296" s="38">
        <f t="shared" si="1171"/>
        <v>36.74</v>
      </c>
    </row>
    <row r="297" spans="5:51" x14ac:dyDescent="0.25">
      <c r="E297" s="15">
        <f t="shared" si="1156"/>
        <v>-11962</v>
      </c>
      <c r="F297" s="37">
        <v>3150</v>
      </c>
      <c r="G297" s="38">
        <f t="shared" ref="G297:AY297" si="1172">SUMIF($D$7:$D$278,"=3150",G$7:G$278)</f>
        <v>21753166</v>
      </c>
      <c r="H297" s="38">
        <f t="shared" si="1172"/>
        <v>15878326</v>
      </c>
      <c r="I297" s="38">
        <f t="shared" si="1172"/>
        <v>0</v>
      </c>
      <c r="J297" s="38">
        <f t="shared" si="1172"/>
        <v>5366874</v>
      </c>
      <c r="K297" s="38">
        <f t="shared" si="1172"/>
        <v>317566</v>
      </c>
      <c r="L297" s="38">
        <f t="shared" si="1172"/>
        <v>190400</v>
      </c>
      <c r="M297" s="38">
        <f t="shared" si="1172"/>
        <v>28.233499999999999</v>
      </c>
      <c r="N297" s="38">
        <f t="shared" si="1172"/>
        <v>24.787199999999999</v>
      </c>
      <c r="O297" s="38">
        <f t="shared" si="1172"/>
        <v>3.4462999999999999</v>
      </c>
      <c r="P297" s="38">
        <f t="shared" si="1172"/>
        <v>-598056</v>
      </c>
      <c r="Q297" s="38">
        <f t="shared" si="1172"/>
        <v>0</v>
      </c>
      <c r="R297" s="38">
        <f t="shared" si="1172"/>
        <v>0</v>
      </c>
      <c r="S297" s="38">
        <f t="shared" si="1172"/>
        <v>0</v>
      </c>
      <c r="T297" s="38">
        <f t="shared" si="1172"/>
        <v>0</v>
      </c>
      <c r="U297" s="38">
        <f t="shared" si="1172"/>
        <v>-598056</v>
      </c>
      <c r="V297" s="38">
        <f t="shared" si="1172"/>
        <v>0</v>
      </c>
      <c r="W297" s="38">
        <f t="shared" si="1172"/>
        <v>598056</v>
      </c>
      <c r="X297" s="38">
        <f t="shared" si="1172"/>
        <v>0</v>
      </c>
      <c r="Y297" s="38">
        <f t="shared" si="1172"/>
        <v>0</v>
      </c>
      <c r="Z297" s="38">
        <f t="shared" si="1172"/>
        <v>598056</v>
      </c>
      <c r="AA297" s="38">
        <f t="shared" si="1172"/>
        <v>0</v>
      </c>
      <c r="AB297" s="38">
        <f t="shared" si="1172"/>
        <v>0</v>
      </c>
      <c r="AC297" s="38">
        <f t="shared" si="1172"/>
        <v>-11962</v>
      </c>
      <c r="AD297" s="38">
        <f t="shared" si="1172"/>
        <v>0</v>
      </c>
      <c r="AE297" s="38">
        <f t="shared" si="1172"/>
        <v>0</v>
      </c>
      <c r="AF297" s="38">
        <f t="shared" si="1172"/>
        <v>0</v>
      </c>
      <c r="AG297" s="38">
        <f t="shared" si="1172"/>
        <v>0</v>
      </c>
      <c r="AH297" s="38">
        <f t="shared" si="1172"/>
        <v>-1.84</v>
      </c>
      <c r="AI297" s="38">
        <f t="shared" si="1172"/>
        <v>-0.08</v>
      </c>
      <c r="AJ297" s="38">
        <f t="shared" si="1172"/>
        <v>0</v>
      </c>
      <c r="AK297" s="38">
        <f t="shared" si="1172"/>
        <v>0</v>
      </c>
      <c r="AL297" s="38">
        <f t="shared" si="1172"/>
        <v>0</v>
      </c>
      <c r="AM297" s="38">
        <f t="shared" si="1172"/>
        <v>0</v>
      </c>
      <c r="AN297" s="38">
        <f t="shared" si="1172"/>
        <v>-1.84</v>
      </c>
      <c r="AO297" s="38">
        <f t="shared" si="1172"/>
        <v>-0.08</v>
      </c>
      <c r="AP297" s="38">
        <f t="shared" si="1172"/>
        <v>-1.9200000000000002</v>
      </c>
      <c r="AQ297" s="38">
        <f t="shared" si="1172"/>
        <v>21741204</v>
      </c>
      <c r="AR297" s="38">
        <f t="shared" si="1172"/>
        <v>15280270</v>
      </c>
      <c r="AS297" s="38">
        <f t="shared" si="1172"/>
        <v>598056</v>
      </c>
      <c r="AT297" s="38">
        <f t="shared" si="1172"/>
        <v>5366874</v>
      </c>
      <c r="AU297" s="38">
        <f t="shared" si="1172"/>
        <v>305604</v>
      </c>
      <c r="AV297" s="38">
        <f t="shared" si="1172"/>
        <v>190400</v>
      </c>
      <c r="AW297" s="38">
        <f t="shared" si="1172"/>
        <v>26.313499999999998</v>
      </c>
      <c r="AX297" s="38">
        <f t="shared" si="1172"/>
        <v>22.947200000000002</v>
      </c>
      <c r="AY297" s="38">
        <f t="shared" si="1172"/>
        <v>3.3662999999999998</v>
      </c>
    </row>
    <row r="298" spans="5:51" x14ac:dyDescent="0.25">
      <c r="E298" s="15">
        <f t="shared" si="1156"/>
        <v>0</v>
      </c>
      <c r="F298" s="37">
        <v>3231</v>
      </c>
      <c r="G298" s="38">
        <f t="shared" ref="G298:AY298" si="1173">SUMIF($D$7:$D$278,"=3231",G$7:G$278)</f>
        <v>0</v>
      </c>
      <c r="H298" s="38">
        <f t="shared" si="1173"/>
        <v>0</v>
      </c>
      <c r="I298" s="38">
        <f t="shared" si="1173"/>
        <v>0</v>
      </c>
      <c r="J298" s="38">
        <f t="shared" si="1173"/>
        <v>0</v>
      </c>
      <c r="K298" s="38">
        <f t="shared" si="1173"/>
        <v>0</v>
      </c>
      <c r="L298" s="38">
        <f t="shared" si="1173"/>
        <v>0</v>
      </c>
      <c r="M298" s="38">
        <f t="shared" si="1173"/>
        <v>0</v>
      </c>
      <c r="N298" s="38">
        <f t="shared" si="1173"/>
        <v>0</v>
      </c>
      <c r="O298" s="38">
        <f t="shared" si="1173"/>
        <v>0</v>
      </c>
      <c r="P298" s="38">
        <f t="shared" si="1173"/>
        <v>0</v>
      </c>
      <c r="Q298" s="38">
        <f t="shared" si="1173"/>
        <v>0</v>
      </c>
      <c r="R298" s="38">
        <f t="shared" si="1173"/>
        <v>0</v>
      </c>
      <c r="S298" s="38">
        <f t="shared" si="1173"/>
        <v>0</v>
      </c>
      <c r="T298" s="38">
        <f t="shared" si="1173"/>
        <v>0</v>
      </c>
      <c r="U298" s="38">
        <f t="shared" si="1173"/>
        <v>0</v>
      </c>
      <c r="V298" s="38">
        <f t="shared" si="1173"/>
        <v>0</v>
      </c>
      <c r="W298" s="38">
        <f t="shared" si="1173"/>
        <v>0</v>
      </c>
      <c r="X298" s="38">
        <f t="shared" si="1173"/>
        <v>0</v>
      </c>
      <c r="Y298" s="38">
        <f t="shared" si="1173"/>
        <v>0</v>
      </c>
      <c r="Z298" s="38">
        <f t="shared" si="1173"/>
        <v>0</v>
      </c>
      <c r="AA298" s="38">
        <f t="shared" si="1173"/>
        <v>0</v>
      </c>
      <c r="AB298" s="38">
        <f t="shared" si="1173"/>
        <v>0</v>
      </c>
      <c r="AC298" s="38">
        <f t="shared" si="1173"/>
        <v>0</v>
      </c>
      <c r="AD298" s="38">
        <f t="shared" si="1173"/>
        <v>0</v>
      </c>
      <c r="AE298" s="38">
        <f t="shared" si="1173"/>
        <v>0</v>
      </c>
      <c r="AF298" s="38">
        <f t="shared" si="1173"/>
        <v>0</v>
      </c>
      <c r="AG298" s="38">
        <f t="shared" si="1173"/>
        <v>0</v>
      </c>
      <c r="AH298" s="38">
        <f t="shared" si="1173"/>
        <v>0</v>
      </c>
      <c r="AI298" s="38">
        <f t="shared" si="1173"/>
        <v>0</v>
      </c>
      <c r="AJ298" s="38">
        <f t="shared" si="1173"/>
        <v>0</v>
      </c>
      <c r="AK298" s="38">
        <f t="shared" si="1173"/>
        <v>0</v>
      </c>
      <c r="AL298" s="38">
        <f t="shared" si="1173"/>
        <v>0</v>
      </c>
      <c r="AM298" s="38">
        <f t="shared" si="1173"/>
        <v>0</v>
      </c>
      <c r="AN298" s="38">
        <f t="shared" si="1173"/>
        <v>0</v>
      </c>
      <c r="AO298" s="38">
        <f t="shared" si="1173"/>
        <v>0</v>
      </c>
      <c r="AP298" s="38">
        <f t="shared" si="1173"/>
        <v>0</v>
      </c>
      <c r="AQ298" s="38">
        <f t="shared" si="1173"/>
        <v>0</v>
      </c>
      <c r="AR298" s="38">
        <f t="shared" si="1173"/>
        <v>0</v>
      </c>
      <c r="AS298" s="38">
        <f t="shared" si="1173"/>
        <v>0</v>
      </c>
      <c r="AT298" s="38">
        <f t="shared" si="1173"/>
        <v>0</v>
      </c>
      <c r="AU298" s="38">
        <f t="shared" si="1173"/>
        <v>0</v>
      </c>
      <c r="AV298" s="38">
        <f t="shared" si="1173"/>
        <v>0</v>
      </c>
      <c r="AW298" s="38">
        <f t="shared" si="1173"/>
        <v>0</v>
      </c>
      <c r="AX298" s="38">
        <f t="shared" si="1173"/>
        <v>0</v>
      </c>
      <c r="AY298" s="38">
        <f t="shared" si="1173"/>
        <v>0</v>
      </c>
    </row>
    <row r="299" spans="5:51" x14ac:dyDescent="0.25">
      <c r="E299" s="15">
        <f t="shared" si="1156"/>
        <v>0</v>
      </c>
      <c r="F299" s="37">
        <v>3233</v>
      </c>
      <c r="G299" s="38">
        <f t="shared" ref="G299:AY299" si="1174">SUMIF($D$7:$D$278,"=3233",G$7:G$278)</f>
        <v>0</v>
      </c>
      <c r="H299" s="38">
        <f t="shared" si="1174"/>
        <v>0</v>
      </c>
      <c r="I299" s="38">
        <f t="shared" si="1174"/>
        <v>0</v>
      </c>
      <c r="J299" s="38">
        <f t="shared" si="1174"/>
        <v>0</v>
      </c>
      <c r="K299" s="38">
        <f t="shared" si="1174"/>
        <v>0</v>
      </c>
      <c r="L299" s="38">
        <f t="shared" si="1174"/>
        <v>0</v>
      </c>
      <c r="M299" s="38">
        <f t="shared" si="1174"/>
        <v>0</v>
      </c>
      <c r="N299" s="38">
        <f t="shared" si="1174"/>
        <v>0</v>
      </c>
      <c r="O299" s="38">
        <f t="shared" si="1174"/>
        <v>0</v>
      </c>
      <c r="P299" s="38">
        <f t="shared" si="1174"/>
        <v>0</v>
      </c>
      <c r="Q299" s="38">
        <f t="shared" si="1174"/>
        <v>0</v>
      </c>
      <c r="R299" s="38">
        <f t="shared" si="1174"/>
        <v>0</v>
      </c>
      <c r="S299" s="38">
        <f t="shared" si="1174"/>
        <v>0</v>
      </c>
      <c r="T299" s="38">
        <f t="shared" si="1174"/>
        <v>0</v>
      </c>
      <c r="U299" s="38">
        <f t="shared" si="1174"/>
        <v>0</v>
      </c>
      <c r="V299" s="38">
        <f t="shared" si="1174"/>
        <v>0</v>
      </c>
      <c r="W299" s="38">
        <f t="shared" si="1174"/>
        <v>0</v>
      </c>
      <c r="X299" s="38">
        <f t="shared" si="1174"/>
        <v>0</v>
      </c>
      <c r="Y299" s="38">
        <f t="shared" si="1174"/>
        <v>0</v>
      </c>
      <c r="Z299" s="38">
        <f t="shared" si="1174"/>
        <v>0</v>
      </c>
      <c r="AA299" s="38">
        <f t="shared" si="1174"/>
        <v>0</v>
      </c>
      <c r="AB299" s="38">
        <f t="shared" si="1174"/>
        <v>0</v>
      </c>
      <c r="AC299" s="38">
        <f t="shared" si="1174"/>
        <v>0</v>
      </c>
      <c r="AD299" s="38">
        <f t="shared" si="1174"/>
        <v>0</v>
      </c>
      <c r="AE299" s="38">
        <f t="shared" si="1174"/>
        <v>0</v>
      </c>
      <c r="AF299" s="38">
        <f t="shared" si="1174"/>
        <v>0</v>
      </c>
      <c r="AG299" s="38">
        <f t="shared" si="1174"/>
        <v>0</v>
      </c>
      <c r="AH299" s="38">
        <f t="shared" si="1174"/>
        <v>0</v>
      </c>
      <c r="AI299" s="38">
        <f t="shared" si="1174"/>
        <v>0</v>
      </c>
      <c r="AJ299" s="38">
        <f t="shared" si="1174"/>
        <v>0</v>
      </c>
      <c r="AK299" s="38">
        <f t="shared" si="1174"/>
        <v>0</v>
      </c>
      <c r="AL299" s="38">
        <f t="shared" si="1174"/>
        <v>0</v>
      </c>
      <c r="AM299" s="38">
        <f t="shared" si="1174"/>
        <v>0</v>
      </c>
      <c r="AN299" s="38">
        <f t="shared" si="1174"/>
        <v>0</v>
      </c>
      <c r="AO299" s="38">
        <f t="shared" si="1174"/>
        <v>0</v>
      </c>
      <c r="AP299" s="38">
        <f t="shared" si="1174"/>
        <v>0</v>
      </c>
      <c r="AQ299" s="38">
        <f t="shared" si="1174"/>
        <v>0</v>
      </c>
      <c r="AR299" s="38">
        <f t="shared" si="1174"/>
        <v>0</v>
      </c>
      <c r="AS299" s="38">
        <f t="shared" si="1174"/>
        <v>0</v>
      </c>
      <c r="AT299" s="38">
        <f t="shared" si="1174"/>
        <v>0</v>
      </c>
      <c r="AU299" s="38">
        <f t="shared" si="1174"/>
        <v>0</v>
      </c>
      <c r="AV299" s="38">
        <f t="shared" si="1174"/>
        <v>0</v>
      </c>
      <c r="AW299" s="38">
        <f t="shared" si="1174"/>
        <v>0</v>
      </c>
      <c r="AX299" s="38">
        <f t="shared" si="1174"/>
        <v>0</v>
      </c>
      <c r="AY299" s="38">
        <f t="shared" si="1174"/>
        <v>0</v>
      </c>
    </row>
  </sheetData>
  <autoFilter ref="A5:AY278" xr:uid="{00000000-0009-0000-0000-000000000000}"/>
  <mergeCells count="21">
    <mergeCell ref="AL3:AM3"/>
    <mergeCell ref="G1:O2"/>
    <mergeCell ref="P1:AP1"/>
    <mergeCell ref="AQ1:AY2"/>
    <mergeCell ref="P2:U3"/>
    <mergeCell ref="V2:Z3"/>
    <mergeCell ref="AA2:AA4"/>
    <mergeCell ref="AB2:AB4"/>
    <mergeCell ref="AC2:AC4"/>
    <mergeCell ref="AD2:AG3"/>
    <mergeCell ref="AH2:AP2"/>
    <mergeCell ref="G3:G4"/>
    <mergeCell ref="H3:L3"/>
    <mergeCell ref="M3:M4"/>
    <mergeCell ref="N3:O3"/>
    <mergeCell ref="AH3:AI3"/>
    <mergeCell ref="AN3:AP3"/>
    <mergeCell ref="AQ3:AQ4"/>
    <mergeCell ref="AR3:AV3"/>
    <mergeCell ref="AW3:AW4"/>
    <mergeCell ref="AX3:AY3"/>
  </mergeCells>
  <pageMargins left="0.70866141732283472" right="0.70866141732283472" top="0.78740157480314965" bottom="0.78740157480314965" header="0.31496062992125984" footer="0.31496062992125984"/>
  <pageSetup paperSize="8" scale="4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7D90-2E45-4411-9421-2E92776611DC}">
  <dimension ref="A1:AZ300"/>
  <sheetViews>
    <sheetView tabSelected="1" workbookViewId="0">
      <pane xSplit="6" ySplit="5" topLeftCell="AQ140" activePane="bottomRight" state="frozen"/>
      <selection pane="topRight" activeCell="G1" sqref="G1"/>
      <selection pane="bottomLeft" activeCell="A6" sqref="A6"/>
      <selection pane="bottomRight" activeCell="E157" sqref="E157"/>
    </sheetView>
  </sheetViews>
  <sheetFormatPr defaultRowHeight="15" x14ac:dyDescent="0.25"/>
  <cols>
    <col min="2" max="2" width="12.7109375" customWidth="1"/>
    <col min="3" max="3" width="56.5703125" customWidth="1"/>
    <col min="5" max="5" width="13.7109375" bestFit="1" customWidth="1"/>
    <col min="7" max="8" width="15" customWidth="1"/>
    <col min="9" max="9" width="14.42578125" bestFit="1" customWidth="1"/>
    <col min="10" max="10" width="13.5703125" customWidth="1"/>
    <col min="11" max="12" width="12.42578125" customWidth="1"/>
    <col min="13" max="15" width="9.140625" customWidth="1"/>
    <col min="16" max="16" width="12.140625" bestFit="1" customWidth="1"/>
    <col min="17" max="18" width="11.42578125" customWidth="1"/>
    <col min="19" max="19" width="13.140625" bestFit="1" customWidth="1"/>
    <col min="20" max="20" width="12.140625" customWidth="1"/>
    <col min="21" max="21" width="13.42578125" customWidth="1"/>
    <col min="22" max="22" width="12.42578125" bestFit="1" customWidth="1"/>
    <col min="23" max="23" width="11.42578125" bestFit="1" customWidth="1"/>
    <col min="24" max="24" width="10" bestFit="1" customWidth="1"/>
    <col min="25" max="25" width="9.140625" customWidth="1"/>
    <col min="26" max="26" width="12.85546875" customWidth="1"/>
    <col min="27" max="27" width="11.85546875" customWidth="1"/>
    <col min="28" max="28" width="11.42578125" customWidth="1"/>
    <col min="29" max="29" width="9.7109375" customWidth="1"/>
    <col min="30" max="30" width="9.140625" customWidth="1"/>
    <col min="31" max="31" width="13" customWidth="1"/>
    <col min="32" max="32" width="11.85546875" bestFit="1" customWidth="1"/>
    <col min="33" max="33" width="12.28515625" customWidth="1"/>
    <col min="36" max="42" width="9.140625" customWidth="1"/>
    <col min="43" max="44" width="15" customWidth="1"/>
    <col min="45" max="45" width="12.42578125" customWidth="1"/>
    <col min="46" max="46" width="13.5703125" customWidth="1"/>
    <col min="47" max="48" width="12.42578125" customWidth="1"/>
    <col min="49" max="51" width="9.140625" customWidth="1"/>
    <col min="52" max="52" width="10.7109375" bestFit="1" customWidth="1"/>
  </cols>
  <sheetData>
    <row r="1" spans="1:52" x14ac:dyDescent="0.25">
      <c r="A1" s="27" t="s">
        <v>99</v>
      </c>
      <c r="B1" s="3"/>
      <c r="D1" s="3"/>
      <c r="E1" s="13"/>
      <c r="F1" s="13"/>
      <c r="G1" s="90" t="s">
        <v>249</v>
      </c>
      <c r="H1" s="90"/>
      <c r="I1" s="90"/>
      <c r="J1" s="90"/>
      <c r="K1" s="90"/>
      <c r="L1" s="90"/>
      <c r="M1" s="91"/>
      <c r="N1" s="91"/>
      <c r="O1" s="91"/>
      <c r="P1" s="92" t="s">
        <v>0</v>
      </c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0" t="s">
        <v>260</v>
      </c>
      <c r="AR1" s="90"/>
      <c r="AS1" s="90"/>
      <c r="AT1" s="90"/>
      <c r="AU1" s="90"/>
      <c r="AV1" s="90"/>
      <c r="AW1" s="91"/>
      <c r="AX1" s="91"/>
      <c r="AY1" s="91"/>
    </row>
    <row r="2" spans="1:52" x14ac:dyDescent="0.25">
      <c r="A2" s="3"/>
      <c r="B2" s="3"/>
      <c r="D2" s="3"/>
      <c r="E2" s="14"/>
      <c r="F2" s="14"/>
      <c r="G2" s="90"/>
      <c r="H2" s="90"/>
      <c r="I2" s="90"/>
      <c r="J2" s="90"/>
      <c r="K2" s="90"/>
      <c r="L2" s="90"/>
      <c r="M2" s="91"/>
      <c r="N2" s="91"/>
      <c r="O2" s="91"/>
      <c r="P2" s="93" t="s">
        <v>1</v>
      </c>
      <c r="Q2" s="93"/>
      <c r="R2" s="93"/>
      <c r="S2" s="93"/>
      <c r="T2" s="93"/>
      <c r="U2" s="93"/>
      <c r="V2" s="93" t="s">
        <v>2</v>
      </c>
      <c r="W2" s="93"/>
      <c r="X2" s="93"/>
      <c r="Y2" s="93"/>
      <c r="Z2" s="93"/>
      <c r="AA2" s="94" t="s">
        <v>3</v>
      </c>
      <c r="AB2" s="94" t="s">
        <v>4</v>
      </c>
      <c r="AC2" s="94" t="s">
        <v>5</v>
      </c>
      <c r="AD2" s="95" t="s">
        <v>6</v>
      </c>
      <c r="AE2" s="95"/>
      <c r="AF2" s="95"/>
      <c r="AG2" s="95"/>
      <c r="AH2" s="96" t="s">
        <v>7</v>
      </c>
      <c r="AI2" s="96"/>
      <c r="AJ2" s="96"/>
      <c r="AK2" s="96"/>
      <c r="AL2" s="96"/>
      <c r="AM2" s="96"/>
      <c r="AN2" s="96"/>
      <c r="AO2" s="96"/>
      <c r="AP2" s="96"/>
      <c r="AQ2" s="90"/>
      <c r="AR2" s="90"/>
      <c r="AS2" s="90"/>
      <c r="AT2" s="90"/>
      <c r="AU2" s="90"/>
      <c r="AV2" s="90"/>
      <c r="AW2" s="91"/>
      <c r="AX2" s="91"/>
      <c r="AY2" s="91"/>
    </row>
    <row r="3" spans="1:52" ht="51" x14ac:dyDescent="0.25">
      <c r="A3" s="3"/>
      <c r="B3" s="3"/>
      <c r="D3" s="3"/>
      <c r="E3" s="7"/>
      <c r="F3" s="7"/>
      <c r="G3" s="99" t="s">
        <v>8</v>
      </c>
      <c r="H3" s="101" t="s">
        <v>9</v>
      </c>
      <c r="I3" s="102"/>
      <c r="J3" s="102"/>
      <c r="K3" s="102"/>
      <c r="L3" s="103"/>
      <c r="M3" s="104" t="s">
        <v>10</v>
      </c>
      <c r="N3" s="106" t="s">
        <v>11</v>
      </c>
      <c r="O3" s="107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94"/>
      <c r="AC3" s="94"/>
      <c r="AD3" s="95"/>
      <c r="AE3" s="95"/>
      <c r="AF3" s="95"/>
      <c r="AG3" s="95"/>
      <c r="AH3" s="98" t="s">
        <v>12</v>
      </c>
      <c r="AI3" s="98"/>
      <c r="AJ3" s="19" t="s">
        <v>13</v>
      </c>
      <c r="AK3" s="40" t="s">
        <v>14</v>
      </c>
      <c r="AL3" s="89" t="s">
        <v>15</v>
      </c>
      <c r="AM3" s="89"/>
      <c r="AN3" s="84" t="s">
        <v>16</v>
      </c>
      <c r="AO3" s="84"/>
      <c r="AP3" s="84"/>
      <c r="AQ3" s="85" t="s">
        <v>8</v>
      </c>
      <c r="AR3" s="86" t="s">
        <v>9</v>
      </c>
      <c r="AS3" s="86"/>
      <c r="AT3" s="86"/>
      <c r="AU3" s="86"/>
      <c r="AV3" s="86"/>
      <c r="AW3" s="87" t="s">
        <v>10</v>
      </c>
      <c r="AX3" s="88" t="s">
        <v>11</v>
      </c>
      <c r="AY3" s="88"/>
    </row>
    <row r="4" spans="1:52" ht="51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100"/>
      <c r="H4" s="81" t="s">
        <v>23</v>
      </c>
      <c r="I4" s="81" t="s">
        <v>2</v>
      </c>
      <c r="J4" s="81" t="s">
        <v>24</v>
      </c>
      <c r="K4" s="81" t="s">
        <v>25</v>
      </c>
      <c r="L4" s="81" t="s">
        <v>6</v>
      </c>
      <c r="M4" s="105"/>
      <c r="N4" s="4" t="s">
        <v>26</v>
      </c>
      <c r="O4" s="4" t="s">
        <v>27</v>
      </c>
      <c r="P4" s="8" t="s">
        <v>256</v>
      </c>
      <c r="Q4" s="8" t="s">
        <v>13</v>
      </c>
      <c r="R4" s="8" t="s">
        <v>14</v>
      </c>
      <c r="S4" s="8" t="s">
        <v>28</v>
      </c>
      <c r="T4" s="8" t="s">
        <v>15</v>
      </c>
      <c r="U4" s="8" t="s">
        <v>29</v>
      </c>
      <c r="V4" s="8" t="s">
        <v>254</v>
      </c>
      <c r="W4" s="8" t="s">
        <v>255</v>
      </c>
      <c r="X4" s="8" t="s">
        <v>244</v>
      </c>
      <c r="Y4" s="9"/>
      <c r="Z4" s="8" t="s">
        <v>31</v>
      </c>
      <c r="AA4" s="94"/>
      <c r="AB4" s="94"/>
      <c r="AC4" s="94"/>
      <c r="AD4" s="8" t="s">
        <v>14</v>
      </c>
      <c r="AE4" s="8" t="s">
        <v>13</v>
      </c>
      <c r="AF4" s="8" t="s">
        <v>32</v>
      </c>
      <c r="AG4" s="8" t="s">
        <v>33</v>
      </c>
      <c r="AH4" s="10" t="s">
        <v>257</v>
      </c>
      <c r="AI4" s="10" t="s">
        <v>258</v>
      </c>
      <c r="AJ4" s="10" t="s">
        <v>26</v>
      </c>
      <c r="AK4" s="10" t="s">
        <v>26</v>
      </c>
      <c r="AL4" s="10" t="s">
        <v>26</v>
      </c>
      <c r="AM4" s="10" t="s">
        <v>27</v>
      </c>
      <c r="AN4" s="10" t="s">
        <v>26</v>
      </c>
      <c r="AO4" s="10" t="s">
        <v>27</v>
      </c>
      <c r="AP4" s="10" t="s">
        <v>10</v>
      </c>
      <c r="AQ4" s="85"/>
      <c r="AR4" s="39" t="s">
        <v>23</v>
      </c>
      <c r="AS4" s="39" t="s">
        <v>2</v>
      </c>
      <c r="AT4" s="39" t="s">
        <v>24</v>
      </c>
      <c r="AU4" s="39" t="s">
        <v>25</v>
      </c>
      <c r="AV4" s="39" t="s">
        <v>6</v>
      </c>
      <c r="AW4" s="87"/>
      <c r="AX4" s="4" t="s">
        <v>26</v>
      </c>
      <c r="AY4" s="4" t="s">
        <v>27</v>
      </c>
    </row>
    <row r="5" spans="1:52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5" t="s">
        <v>8</v>
      </c>
      <c r="H5" s="5" t="s">
        <v>40</v>
      </c>
      <c r="I5" s="5" t="s">
        <v>41</v>
      </c>
      <c r="J5" s="5" t="s">
        <v>42</v>
      </c>
      <c r="K5" s="5" t="s">
        <v>43</v>
      </c>
      <c r="L5" s="5" t="s">
        <v>44</v>
      </c>
      <c r="M5" s="6" t="s">
        <v>45</v>
      </c>
      <c r="N5" s="6" t="s">
        <v>46</v>
      </c>
      <c r="O5" s="6" t="s">
        <v>47</v>
      </c>
      <c r="P5" s="12" t="s">
        <v>48</v>
      </c>
      <c r="Q5" s="12" t="s">
        <v>48</v>
      </c>
      <c r="R5" s="12" t="s">
        <v>48</v>
      </c>
      <c r="S5" s="12" t="s">
        <v>48</v>
      </c>
      <c r="T5" s="12" t="s">
        <v>48</v>
      </c>
      <c r="U5" s="5" t="s">
        <v>49</v>
      </c>
      <c r="V5" s="5" t="s">
        <v>50</v>
      </c>
      <c r="W5" s="5" t="s">
        <v>50</v>
      </c>
      <c r="X5" s="5" t="s">
        <v>50</v>
      </c>
      <c r="Y5" s="5" t="s">
        <v>50</v>
      </c>
      <c r="Z5" s="5" t="s">
        <v>51</v>
      </c>
      <c r="AA5" s="5" t="s">
        <v>52</v>
      </c>
      <c r="AB5" s="5" t="s">
        <v>53</v>
      </c>
      <c r="AC5" s="5" t="s">
        <v>54</v>
      </c>
      <c r="AD5" s="5" t="s">
        <v>55</v>
      </c>
      <c r="AE5" s="5" t="s">
        <v>55</v>
      </c>
      <c r="AF5" s="5" t="s">
        <v>55</v>
      </c>
      <c r="AG5" s="5" t="s">
        <v>56</v>
      </c>
      <c r="AH5" s="6" t="s">
        <v>57</v>
      </c>
      <c r="AI5" s="6" t="s">
        <v>58</v>
      </c>
      <c r="AJ5" s="6" t="s">
        <v>57</v>
      </c>
      <c r="AK5" s="6" t="s">
        <v>57</v>
      </c>
      <c r="AL5" s="6" t="s">
        <v>57</v>
      </c>
      <c r="AM5" s="6" t="s">
        <v>58</v>
      </c>
      <c r="AN5" s="6" t="s">
        <v>57</v>
      </c>
      <c r="AO5" s="6" t="s">
        <v>58</v>
      </c>
      <c r="AP5" s="6" t="s">
        <v>59</v>
      </c>
      <c r="AQ5" s="5" t="s">
        <v>8</v>
      </c>
      <c r="AR5" s="5" t="s">
        <v>40</v>
      </c>
      <c r="AS5" s="5" t="s">
        <v>41</v>
      </c>
      <c r="AT5" s="5" t="s">
        <v>42</v>
      </c>
      <c r="AU5" s="5" t="s">
        <v>43</v>
      </c>
      <c r="AV5" s="5" t="s">
        <v>44</v>
      </c>
      <c r="AW5" s="6" t="s">
        <v>45</v>
      </c>
      <c r="AX5" s="6" t="s">
        <v>46</v>
      </c>
      <c r="AY5" s="6" t="s">
        <v>47</v>
      </c>
    </row>
    <row r="6" spans="1:52" x14ac:dyDescent="0.25">
      <c r="A6" s="2">
        <v>1401</v>
      </c>
      <c r="B6" s="18">
        <v>600009998</v>
      </c>
      <c r="C6" s="18" t="s">
        <v>101</v>
      </c>
      <c r="D6" s="2">
        <v>3121</v>
      </c>
      <c r="E6" s="2" t="s">
        <v>60</v>
      </c>
      <c r="F6" s="18" t="s">
        <v>61</v>
      </c>
      <c r="G6" s="43">
        <v>37265215</v>
      </c>
      <c r="H6" s="43">
        <v>27114429</v>
      </c>
      <c r="I6" s="43">
        <v>40000</v>
      </c>
      <c r="J6" s="43">
        <v>9178197</v>
      </c>
      <c r="K6" s="43">
        <v>542289</v>
      </c>
      <c r="L6" s="43">
        <v>390300</v>
      </c>
      <c r="M6" s="18">
        <v>45.079000000000001</v>
      </c>
      <c r="N6" s="18">
        <v>35.333100000000002</v>
      </c>
      <c r="O6" s="18">
        <v>9.7459000000000007</v>
      </c>
      <c r="P6" s="43"/>
      <c r="Q6" s="43"/>
      <c r="R6" s="43"/>
      <c r="S6" s="43"/>
      <c r="T6" s="43"/>
      <c r="U6" s="43">
        <f>P6+Q6+R6+S6+T6</f>
        <v>0</v>
      </c>
      <c r="V6" s="43"/>
      <c r="W6" s="43"/>
      <c r="X6" s="43"/>
      <c r="Y6" s="43"/>
      <c r="Z6" s="43">
        <f>V6+W6+X6+Y6</f>
        <v>0</v>
      </c>
      <c r="AA6" s="43">
        <f>U6+Z6</f>
        <v>0</v>
      </c>
      <c r="AB6" s="43">
        <f>ROUND((U6+V6+W6)*33.8%,0)</f>
        <v>0</v>
      </c>
      <c r="AC6" s="43">
        <f>ROUND(U6*2%,0)</f>
        <v>0</v>
      </c>
      <c r="AD6" s="43"/>
      <c r="AE6" s="43"/>
      <c r="AF6" s="43"/>
      <c r="AG6" s="43">
        <f>AD6+AE6+AF6</f>
        <v>0</v>
      </c>
      <c r="AH6" s="32"/>
      <c r="AI6" s="32"/>
      <c r="AJ6" s="18"/>
      <c r="AK6" s="18"/>
      <c r="AL6" s="18"/>
      <c r="AM6" s="18"/>
      <c r="AN6" s="32">
        <f>AH6+AJ6+AK6+AL6</f>
        <v>0</v>
      </c>
      <c r="AO6" s="32">
        <f>AI6+AM6</f>
        <v>0</v>
      </c>
      <c r="AP6" s="32">
        <f>AN6+AO6</f>
        <v>0</v>
      </c>
      <c r="AQ6" s="43">
        <f>AR6+AS6+AT6+AU6+AV6</f>
        <v>37265215</v>
      </c>
      <c r="AR6" s="43">
        <f>H6+U6</f>
        <v>27114429</v>
      </c>
      <c r="AS6" s="43">
        <f>I6+Z6</f>
        <v>40000</v>
      </c>
      <c r="AT6" s="43">
        <f>J6+AB6</f>
        <v>9178197</v>
      </c>
      <c r="AU6" s="43">
        <f>K6+AC6</f>
        <v>542289</v>
      </c>
      <c r="AV6" s="43">
        <f>L6+AG6</f>
        <v>390300</v>
      </c>
      <c r="AW6" s="32">
        <f>AX6+AY6</f>
        <v>45.079000000000001</v>
      </c>
      <c r="AX6" s="32">
        <f>N6+AN6</f>
        <v>35.333100000000002</v>
      </c>
      <c r="AY6" s="32">
        <f>O6+AO6</f>
        <v>9.7459000000000007</v>
      </c>
    </row>
    <row r="7" spans="1:52" x14ac:dyDescent="0.25">
      <c r="A7" s="2">
        <v>1401</v>
      </c>
      <c r="B7" s="18">
        <v>600009998</v>
      </c>
      <c r="C7" s="18" t="s">
        <v>101</v>
      </c>
      <c r="D7" s="2">
        <v>3121</v>
      </c>
      <c r="E7" s="2" t="s">
        <v>62</v>
      </c>
      <c r="F7" s="18" t="s">
        <v>218</v>
      </c>
      <c r="G7" s="43">
        <v>559324</v>
      </c>
      <c r="H7" s="43">
        <v>411874</v>
      </c>
      <c r="I7" s="43">
        <v>0</v>
      </c>
      <c r="J7" s="43">
        <v>139213</v>
      </c>
      <c r="K7" s="43">
        <v>8237</v>
      </c>
      <c r="L7" s="43">
        <v>0</v>
      </c>
      <c r="M7" s="18">
        <v>1.39</v>
      </c>
      <c r="N7" s="18">
        <v>1.39</v>
      </c>
      <c r="O7" s="18">
        <v>0</v>
      </c>
      <c r="P7" s="43"/>
      <c r="Q7" s="43"/>
      <c r="R7" s="43"/>
      <c r="S7" s="43"/>
      <c r="T7" s="43"/>
      <c r="U7" s="43">
        <f t="shared" ref="U7:U8" si="0">P7+Q7+R7+S7+T7</f>
        <v>0</v>
      </c>
      <c r="V7" s="43"/>
      <c r="W7" s="43"/>
      <c r="X7" s="43"/>
      <c r="Y7" s="43"/>
      <c r="Z7" s="43">
        <f t="shared" ref="Z7:Z8" si="1">V7+W7+X7+Y7</f>
        <v>0</v>
      </c>
      <c r="AA7" s="43">
        <f t="shared" ref="AA7:AA8" si="2">U7+Z7</f>
        <v>0</v>
      </c>
      <c r="AB7" s="43">
        <f t="shared" ref="AB7:AB8" si="3">ROUND((U7+V7+W7)*33.8%,0)</f>
        <v>0</v>
      </c>
      <c r="AC7" s="43">
        <f t="shared" ref="AC7:AC8" si="4">ROUND(U7*2%,0)</f>
        <v>0</v>
      </c>
      <c r="AD7" s="43"/>
      <c r="AE7" s="43"/>
      <c r="AF7" s="43"/>
      <c r="AG7" s="43">
        <f t="shared" ref="AG7:AG8" si="5">AD7+AE7+AF7</f>
        <v>0</v>
      </c>
      <c r="AH7" s="32"/>
      <c r="AI7" s="32"/>
      <c r="AJ7" s="18"/>
      <c r="AK7" s="18"/>
      <c r="AL7" s="18"/>
      <c r="AM7" s="18"/>
      <c r="AN7" s="32">
        <f t="shared" ref="AN7:AN8" si="6">AH7+AJ7+AK7+AL7</f>
        <v>0</v>
      </c>
      <c r="AO7" s="32">
        <f t="shared" ref="AO7:AO8" si="7">AI7+AM7</f>
        <v>0</v>
      </c>
      <c r="AP7" s="32">
        <f t="shared" ref="AP7:AP8" si="8">AN7+AO7</f>
        <v>0</v>
      </c>
      <c r="AQ7" s="43">
        <f t="shared" ref="AQ7:AQ8" si="9">AR7+AS7+AT7+AU7+AV7</f>
        <v>559324</v>
      </c>
      <c r="AR7" s="43">
        <f t="shared" ref="AR7:AR8" si="10">H7+U7</f>
        <v>411874</v>
      </c>
      <c r="AS7" s="43">
        <f t="shared" ref="AS7:AS8" si="11">I7+Z7</f>
        <v>0</v>
      </c>
      <c r="AT7" s="43">
        <f t="shared" ref="AT7:AU8" si="12">J7+AB7</f>
        <v>139213</v>
      </c>
      <c r="AU7" s="43">
        <f t="shared" si="12"/>
        <v>8237</v>
      </c>
      <c r="AV7" s="43">
        <f t="shared" ref="AV7:AV8" si="13">L7+AG7</f>
        <v>0</v>
      </c>
      <c r="AW7" s="32">
        <f t="shared" ref="AW7:AW8" si="14">AX7+AY7</f>
        <v>1.39</v>
      </c>
      <c r="AX7" s="32">
        <f t="shared" ref="AX7:AY8" si="15">N7+AN7</f>
        <v>1.39</v>
      </c>
      <c r="AY7" s="32">
        <f t="shared" si="15"/>
        <v>0</v>
      </c>
    </row>
    <row r="8" spans="1:52" x14ac:dyDescent="0.25">
      <c r="A8" s="2">
        <v>1401</v>
      </c>
      <c r="B8" s="18">
        <v>600009998</v>
      </c>
      <c r="C8" s="18" t="s">
        <v>101</v>
      </c>
      <c r="D8" s="2">
        <v>3141</v>
      </c>
      <c r="E8" s="2" t="s">
        <v>63</v>
      </c>
      <c r="F8" s="18" t="s">
        <v>218</v>
      </c>
      <c r="G8" s="43">
        <v>1057590</v>
      </c>
      <c r="H8" s="43">
        <v>746795</v>
      </c>
      <c r="I8" s="43">
        <v>20000</v>
      </c>
      <c r="J8" s="43">
        <v>259177</v>
      </c>
      <c r="K8" s="43">
        <v>14936</v>
      </c>
      <c r="L8" s="43">
        <v>16682</v>
      </c>
      <c r="M8" s="18">
        <v>2.61</v>
      </c>
      <c r="N8" s="18">
        <v>0</v>
      </c>
      <c r="O8" s="18">
        <v>2.61</v>
      </c>
      <c r="P8" s="43"/>
      <c r="Q8" s="43"/>
      <c r="R8" s="43"/>
      <c r="S8" s="43"/>
      <c r="T8" s="43"/>
      <c r="U8" s="43">
        <f t="shared" si="0"/>
        <v>0</v>
      </c>
      <c r="V8" s="43"/>
      <c r="W8" s="43"/>
      <c r="X8" s="43"/>
      <c r="Y8" s="43"/>
      <c r="Z8" s="43">
        <f t="shared" si="1"/>
        <v>0</v>
      </c>
      <c r="AA8" s="43">
        <f t="shared" si="2"/>
        <v>0</v>
      </c>
      <c r="AB8" s="43">
        <f t="shared" si="3"/>
        <v>0</v>
      </c>
      <c r="AC8" s="43">
        <f t="shared" si="4"/>
        <v>0</v>
      </c>
      <c r="AD8" s="43"/>
      <c r="AE8" s="43"/>
      <c r="AF8" s="43"/>
      <c r="AG8" s="43">
        <f t="shared" si="5"/>
        <v>0</v>
      </c>
      <c r="AH8" s="32"/>
      <c r="AI8" s="32"/>
      <c r="AJ8" s="18"/>
      <c r="AK8" s="18"/>
      <c r="AL8" s="18"/>
      <c r="AM8" s="18"/>
      <c r="AN8" s="32">
        <f t="shared" si="6"/>
        <v>0</v>
      </c>
      <c r="AO8" s="32">
        <f t="shared" si="7"/>
        <v>0</v>
      </c>
      <c r="AP8" s="32">
        <f t="shared" si="8"/>
        <v>0</v>
      </c>
      <c r="AQ8" s="43">
        <f t="shared" si="9"/>
        <v>1057590</v>
      </c>
      <c r="AR8" s="43">
        <f t="shared" si="10"/>
        <v>746795</v>
      </c>
      <c r="AS8" s="43">
        <f t="shared" si="11"/>
        <v>20000</v>
      </c>
      <c r="AT8" s="43">
        <f t="shared" si="12"/>
        <v>259177</v>
      </c>
      <c r="AU8" s="43">
        <f t="shared" si="12"/>
        <v>14936</v>
      </c>
      <c r="AV8" s="43">
        <f t="shared" si="13"/>
        <v>16682</v>
      </c>
      <c r="AW8" s="32">
        <f t="shared" si="14"/>
        <v>2.61</v>
      </c>
      <c r="AX8" s="32">
        <f t="shared" si="15"/>
        <v>0</v>
      </c>
      <c r="AY8" s="32">
        <f t="shared" si="15"/>
        <v>2.61</v>
      </c>
    </row>
    <row r="9" spans="1:52" x14ac:dyDescent="0.25">
      <c r="A9" s="23"/>
      <c r="B9" s="24"/>
      <c r="C9" s="24" t="s">
        <v>160</v>
      </c>
      <c r="D9" s="23"/>
      <c r="E9" s="23"/>
      <c r="F9" s="24"/>
      <c r="G9" s="26">
        <v>38882129</v>
      </c>
      <c r="H9" s="26">
        <v>28273098</v>
      </c>
      <c r="I9" s="26">
        <v>60000</v>
      </c>
      <c r="J9" s="26">
        <v>9576587</v>
      </c>
      <c r="K9" s="26">
        <v>565462</v>
      </c>
      <c r="L9" s="26">
        <v>406982</v>
      </c>
      <c r="M9" s="24">
        <v>49.079000000000001</v>
      </c>
      <c r="N9" s="24">
        <v>36.723100000000002</v>
      </c>
      <c r="O9" s="24">
        <v>12.3559</v>
      </c>
      <c r="P9" s="26">
        <f t="shared" ref="P9:AY9" si="16">SUM(P6:P8)</f>
        <v>0</v>
      </c>
      <c r="Q9" s="26">
        <f t="shared" si="16"/>
        <v>0</v>
      </c>
      <c r="R9" s="26">
        <f t="shared" si="16"/>
        <v>0</v>
      </c>
      <c r="S9" s="26">
        <f t="shared" si="16"/>
        <v>0</v>
      </c>
      <c r="T9" s="26">
        <f t="shared" si="16"/>
        <v>0</v>
      </c>
      <c r="U9" s="26">
        <f t="shared" si="16"/>
        <v>0</v>
      </c>
      <c r="V9" s="26">
        <f t="shared" si="16"/>
        <v>0</v>
      </c>
      <c r="W9" s="26">
        <f t="shared" si="16"/>
        <v>0</v>
      </c>
      <c r="X9" s="26">
        <f t="shared" si="16"/>
        <v>0</v>
      </c>
      <c r="Y9" s="26">
        <f t="shared" si="16"/>
        <v>0</v>
      </c>
      <c r="Z9" s="26">
        <f t="shared" si="16"/>
        <v>0</v>
      </c>
      <c r="AA9" s="26">
        <f t="shared" si="16"/>
        <v>0</v>
      </c>
      <c r="AB9" s="26">
        <f t="shared" si="16"/>
        <v>0</v>
      </c>
      <c r="AC9" s="26">
        <f t="shared" si="16"/>
        <v>0</v>
      </c>
      <c r="AD9" s="26">
        <f t="shared" si="16"/>
        <v>0</v>
      </c>
      <c r="AE9" s="26">
        <f t="shared" si="16"/>
        <v>0</v>
      </c>
      <c r="AF9" s="26">
        <f t="shared" si="16"/>
        <v>0</v>
      </c>
      <c r="AG9" s="26">
        <f t="shared" si="16"/>
        <v>0</v>
      </c>
      <c r="AH9" s="51">
        <f t="shared" si="16"/>
        <v>0</v>
      </c>
      <c r="AI9" s="51">
        <f t="shared" si="16"/>
        <v>0</v>
      </c>
      <c r="AJ9" s="24">
        <f t="shared" si="16"/>
        <v>0</v>
      </c>
      <c r="AK9" s="24">
        <f t="shared" si="16"/>
        <v>0</v>
      </c>
      <c r="AL9" s="24">
        <f t="shared" si="16"/>
        <v>0</v>
      </c>
      <c r="AM9" s="24">
        <f t="shared" si="16"/>
        <v>0</v>
      </c>
      <c r="AN9" s="51">
        <f t="shared" si="16"/>
        <v>0</v>
      </c>
      <c r="AO9" s="51">
        <f t="shared" si="16"/>
        <v>0</v>
      </c>
      <c r="AP9" s="51">
        <f t="shared" si="16"/>
        <v>0</v>
      </c>
      <c r="AQ9" s="26">
        <f t="shared" si="16"/>
        <v>38882129</v>
      </c>
      <c r="AR9" s="26">
        <f t="shared" si="16"/>
        <v>28273098</v>
      </c>
      <c r="AS9" s="26">
        <f t="shared" si="16"/>
        <v>60000</v>
      </c>
      <c r="AT9" s="26">
        <f t="shared" si="16"/>
        <v>9576587</v>
      </c>
      <c r="AU9" s="26">
        <f t="shared" si="16"/>
        <v>565462</v>
      </c>
      <c r="AV9" s="26">
        <f t="shared" si="16"/>
        <v>406982</v>
      </c>
      <c r="AW9" s="51">
        <f t="shared" si="16"/>
        <v>49.079000000000001</v>
      </c>
      <c r="AX9" s="51">
        <f t="shared" si="16"/>
        <v>36.723100000000002</v>
      </c>
      <c r="AY9" s="51">
        <f t="shared" si="16"/>
        <v>12.3559</v>
      </c>
      <c r="AZ9" s="15">
        <f>AR9-H9</f>
        <v>0</v>
      </c>
    </row>
    <row r="10" spans="1:52" x14ac:dyDescent="0.25">
      <c r="A10" s="2">
        <v>1402</v>
      </c>
      <c r="B10" s="18">
        <v>600010007</v>
      </c>
      <c r="C10" s="18" t="s">
        <v>102</v>
      </c>
      <c r="D10" s="2">
        <v>3121</v>
      </c>
      <c r="E10" s="2" t="s">
        <v>60</v>
      </c>
      <c r="F10" s="18" t="s">
        <v>61</v>
      </c>
      <c r="G10" s="43">
        <v>14579826</v>
      </c>
      <c r="H10" s="43">
        <v>10627560</v>
      </c>
      <c r="I10" s="43">
        <v>0</v>
      </c>
      <c r="J10" s="43">
        <v>3592115</v>
      </c>
      <c r="K10" s="43">
        <v>212551</v>
      </c>
      <c r="L10" s="43">
        <v>147600</v>
      </c>
      <c r="M10" s="18">
        <v>19.932099999999998</v>
      </c>
      <c r="N10" s="18">
        <v>15.686199999999999</v>
      </c>
      <c r="O10" s="18">
        <v>4.2458999999999998</v>
      </c>
      <c r="P10" s="43"/>
      <c r="Q10" s="43"/>
      <c r="R10" s="43"/>
      <c r="S10" s="43"/>
      <c r="T10" s="43"/>
      <c r="U10" s="43">
        <f t="shared" ref="U10:U12" si="17">P10+Q10+R10+S10+T10</f>
        <v>0</v>
      </c>
      <c r="V10" s="43"/>
      <c r="W10" s="43"/>
      <c r="X10" s="43"/>
      <c r="Y10" s="43"/>
      <c r="Z10" s="43">
        <f t="shared" ref="Z10:Z12" si="18">V10+W10+X10+Y10</f>
        <v>0</v>
      </c>
      <c r="AA10" s="43">
        <f t="shared" ref="AA10:AA12" si="19">U10+Z10</f>
        <v>0</v>
      </c>
      <c r="AB10" s="43">
        <f t="shared" ref="AB10:AB12" si="20">ROUND((U10+V10+W10)*33.8%,0)</f>
        <v>0</v>
      </c>
      <c r="AC10" s="43">
        <f t="shared" ref="AC10:AC12" si="21">ROUND(U10*2%,0)</f>
        <v>0</v>
      </c>
      <c r="AD10" s="43"/>
      <c r="AE10" s="43"/>
      <c r="AF10" s="43"/>
      <c r="AG10" s="43">
        <f t="shared" ref="AG10:AG12" si="22">AD10+AE10+AF10</f>
        <v>0</v>
      </c>
      <c r="AH10" s="32"/>
      <c r="AI10" s="32"/>
      <c r="AJ10" s="18"/>
      <c r="AK10" s="18"/>
      <c r="AL10" s="18"/>
      <c r="AM10" s="18"/>
      <c r="AN10" s="32">
        <f t="shared" ref="AN10:AN12" si="23">AH10+AJ10+AK10+AL10</f>
        <v>0</v>
      </c>
      <c r="AO10" s="32">
        <f t="shared" ref="AO10:AO12" si="24">AI10+AM10</f>
        <v>0</v>
      </c>
      <c r="AP10" s="32">
        <f t="shared" ref="AP10:AP12" si="25">AN10+AO10</f>
        <v>0</v>
      </c>
      <c r="AQ10" s="43">
        <f t="shared" ref="AQ10:AQ12" si="26">AR10+AS10+AT10+AU10+AV10</f>
        <v>14579826</v>
      </c>
      <c r="AR10" s="43">
        <f t="shared" ref="AR10:AR12" si="27">H10+U10</f>
        <v>10627560</v>
      </c>
      <c r="AS10" s="43">
        <f t="shared" ref="AS10:AS12" si="28">I10+Z10</f>
        <v>0</v>
      </c>
      <c r="AT10" s="43">
        <f t="shared" ref="AT10:AU12" si="29">J10+AB10</f>
        <v>3592115</v>
      </c>
      <c r="AU10" s="43">
        <f t="shared" si="29"/>
        <v>212551</v>
      </c>
      <c r="AV10" s="43">
        <f t="shared" ref="AV10:AV12" si="30">L10+AG10</f>
        <v>147600</v>
      </c>
      <c r="AW10" s="32">
        <f t="shared" ref="AW10:AW12" si="31">AX10+AY10</f>
        <v>19.932099999999998</v>
      </c>
      <c r="AX10" s="32">
        <f t="shared" ref="AX10:AY12" si="32">N10+AN10</f>
        <v>15.686199999999999</v>
      </c>
      <c r="AY10" s="32">
        <f t="shared" si="32"/>
        <v>4.2458999999999998</v>
      </c>
    </row>
    <row r="11" spans="1:52" x14ac:dyDescent="0.25">
      <c r="A11" s="2">
        <v>1402</v>
      </c>
      <c r="B11" s="18">
        <v>600010007</v>
      </c>
      <c r="C11" s="18" t="s">
        <v>102</v>
      </c>
      <c r="D11" s="2">
        <v>3121</v>
      </c>
      <c r="E11" s="2" t="s">
        <v>62</v>
      </c>
      <c r="F11" s="18" t="s">
        <v>218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18">
        <v>0</v>
      </c>
      <c r="N11" s="18">
        <v>0</v>
      </c>
      <c r="O11" s="18">
        <v>0</v>
      </c>
      <c r="P11" s="43"/>
      <c r="Q11" s="43"/>
      <c r="R11" s="43"/>
      <c r="S11" s="43"/>
      <c r="T11" s="43"/>
      <c r="U11" s="43">
        <f t="shared" si="17"/>
        <v>0</v>
      </c>
      <c r="V11" s="43"/>
      <c r="W11" s="43"/>
      <c r="X11" s="43"/>
      <c r="Y11" s="43"/>
      <c r="Z11" s="43">
        <f t="shared" si="18"/>
        <v>0</v>
      </c>
      <c r="AA11" s="43">
        <f t="shared" si="19"/>
        <v>0</v>
      </c>
      <c r="AB11" s="43">
        <f t="shared" si="20"/>
        <v>0</v>
      </c>
      <c r="AC11" s="43">
        <f t="shared" si="21"/>
        <v>0</v>
      </c>
      <c r="AD11" s="43"/>
      <c r="AE11" s="43"/>
      <c r="AF11" s="43"/>
      <c r="AG11" s="43">
        <f t="shared" si="22"/>
        <v>0</v>
      </c>
      <c r="AH11" s="32"/>
      <c r="AI11" s="32"/>
      <c r="AJ11" s="18"/>
      <c r="AK11" s="18"/>
      <c r="AL11" s="18"/>
      <c r="AM11" s="18"/>
      <c r="AN11" s="32">
        <f t="shared" si="23"/>
        <v>0</v>
      </c>
      <c r="AO11" s="32">
        <f t="shared" si="24"/>
        <v>0</v>
      </c>
      <c r="AP11" s="32">
        <f t="shared" si="25"/>
        <v>0</v>
      </c>
      <c r="AQ11" s="43">
        <f t="shared" si="26"/>
        <v>0</v>
      </c>
      <c r="AR11" s="43">
        <f t="shared" si="27"/>
        <v>0</v>
      </c>
      <c r="AS11" s="43">
        <f t="shared" si="28"/>
        <v>0</v>
      </c>
      <c r="AT11" s="43">
        <f t="shared" si="29"/>
        <v>0</v>
      </c>
      <c r="AU11" s="43">
        <f t="shared" si="29"/>
        <v>0</v>
      </c>
      <c r="AV11" s="43">
        <f t="shared" si="30"/>
        <v>0</v>
      </c>
      <c r="AW11" s="32">
        <f t="shared" si="31"/>
        <v>0</v>
      </c>
      <c r="AX11" s="32">
        <f t="shared" si="32"/>
        <v>0</v>
      </c>
      <c r="AY11" s="32">
        <f t="shared" si="32"/>
        <v>0</v>
      </c>
    </row>
    <row r="12" spans="1:52" x14ac:dyDescent="0.25">
      <c r="A12" s="2">
        <v>1402</v>
      </c>
      <c r="B12" s="18">
        <v>600010007</v>
      </c>
      <c r="C12" s="18" t="s">
        <v>102</v>
      </c>
      <c r="D12" s="2">
        <v>3141</v>
      </c>
      <c r="E12" s="2" t="s">
        <v>63</v>
      </c>
      <c r="F12" s="18" t="s">
        <v>218</v>
      </c>
      <c r="G12" s="43">
        <v>1257098</v>
      </c>
      <c r="H12" s="43">
        <v>898561</v>
      </c>
      <c r="I12" s="43">
        <v>20000</v>
      </c>
      <c r="J12" s="43">
        <v>310474</v>
      </c>
      <c r="K12" s="43">
        <v>17971</v>
      </c>
      <c r="L12" s="43">
        <v>10092</v>
      </c>
      <c r="M12" s="18">
        <v>3.12</v>
      </c>
      <c r="N12" s="18">
        <v>0</v>
      </c>
      <c r="O12" s="18">
        <v>3.12</v>
      </c>
      <c r="P12" s="43"/>
      <c r="Q12" s="43"/>
      <c r="R12" s="43"/>
      <c r="S12" s="43"/>
      <c r="T12" s="43"/>
      <c r="U12" s="43">
        <f t="shared" si="17"/>
        <v>0</v>
      </c>
      <c r="V12" s="43"/>
      <c r="W12" s="43"/>
      <c r="X12" s="43"/>
      <c r="Y12" s="43"/>
      <c r="Z12" s="43">
        <f t="shared" si="18"/>
        <v>0</v>
      </c>
      <c r="AA12" s="43">
        <f t="shared" si="19"/>
        <v>0</v>
      </c>
      <c r="AB12" s="43">
        <f t="shared" si="20"/>
        <v>0</v>
      </c>
      <c r="AC12" s="43">
        <f t="shared" si="21"/>
        <v>0</v>
      </c>
      <c r="AD12" s="43"/>
      <c r="AE12" s="43"/>
      <c r="AF12" s="43"/>
      <c r="AG12" s="43">
        <f t="shared" si="22"/>
        <v>0</v>
      </c>
      <c r="AH12" s="32"/>
      <c r="AI12" s="32"/>
      <c r="AJ12" s="18"/>
      <c r="AK12" s="18"/>
      <c r="AL12" s="18"/>
      <c r="AM12" s="18"/>
      <c r="AN12" s="32">
        <f t="shared" si="23"/>
        <v>0</v>
      </c>
      <c r="AO12" s="32">
        <f t="shared" si="24"/>
        <v>0</v>
      </c>
      <c r="AP12" s="32">
        <f t="shared" si="25"/>
        <v>0</v>
      </c>
      <c r="AQ12" s="43">
        <f t="shared" si="26"/>
        <v>1257098</v>
      </c>
      <c r="AR12" s="43">
        <f t="shared" si="27"/>
        <v>898561</v>
      </c>
      <c r="AS12" s="43">
        <f t="shared" si="28"/>
        <v>20000</v>
      </c>
      <c r="AT12" s="43">
        <f t="shared" si="29"/>
        <v>310474</v>
      </c>
      <c r="AU12" s="43">
        <f t="shared" si="29"/>
        <v>17971</v>
      </c>
      <c r="AV12" s="43">
        <f t="shared" si="30"/>
        <v>10092</v>
      </c>
      <c r="AW12" s="32">
        <f t="shared" si="31"/>
        <v>3.12</v>
      </c>
      <c r="AX12" s="32">
        <f t="shared" si="32"/>
        <v>0</v>
      </c>
      <c r="AY12" s="32">
        <f t="shared" si="32"/>
        <v>3.12</v>
      </c>
    </row>
    <row r="13" spans="1:52" x14ac:dyDescent="0.25">
      <c r="A13" s="23"/>
      <c r="B13" s="24"/>
      <c r="C13" s="24" t="s">
        <v>161</v>
      </c>
      <c r="D13" s="23"/>
      <c r="E13" s="23"/>
      <c r="F13" s="24"/>
      <c r="G13" s="26">
        <v>15836924</v>
      </c>
      <c r="H13" s="26">
        <v>11526121</v>
      </c>
      <c r="I13" s="26">
        <v>20000</v>
      </c>
      <c r="J13" s="26">
        <v>3902589</v>
      </c>
      <c r="K13" s="26">
        <v>230522</v>
      </c>
      <c r="L13" s="26">
        <v>157692</v>
      </c>
      <c r="M13" s="24">
        <v>23.052099999999999</v>
      </c>
      <c r="N13" s="24">
        <v>15.686199999999999</v>
      </c>
      <c r="O13" s="24">
        <v>7.3658999999999999</v>
      </c>
      <c r="P13" s="26">
        <f t="shared" ref="P13:AY13" si="33">SUM(P10:P12)</f>
        <v>0</v>
      </c>
      <c r="Q13" s="26">
        <f t="shared" si="33"/>
        <v>0</v>
      </c>
      <c r="R13" s="26">
        <f t="shared" si="33"/>
        <v>0</v>
      </c>
      <c r="S13" s="26">
        <f t="shared" si="33"/>
        <v>0</v>
      </c>
      <c r="T13" s="26">
        <f t="shared" si="33"/>
        <v>0</v>
      </c>
      <c r="U13" s="26">
        <f t="shared" si="33"/>
        <v>0</v>
      </c>
      <c r="V13" s="26">
        <f t="shared" si="33"/>
        <v>0</v>
      </c>
      <c r="W13" s="26">
        <f t="shared" si="33"/>
        <v>0</v>
      </c>
      <c r="X13" s="26">
        <f t="shared" si="33"/>
        <v>0</v>
      </c>
      <c r="Y13" s="26">
        <f t="shared" si="33"/>
        <v>0</v>
      </c>
      <c r="Z13" s="26">
        <f t="shared" si="33"/>
        <v>0</v>
      </c>
      <c r="AA13" s="26">
        <f t="shared" si="33"/>
        <v>0</v>
      </c>
      <c r="AB13" s="26">
        <f t="shared" si="33"/>
        <v>0</v>
      </c>
      <c r="AC13" s="26">
        <f t="shared" si="33"/>
        <v>0</v>
      </c>
      <c r="AD13" s="26">
        <f t="shared" si="33"/>
        <v>0</v>
      </c>
      <c r="AE13" s="26">
        <f t="shared" si="33"/>
        <v>0</v>
      </c>
      <c r="AF13" s="26">
        <f t="shared" si="33"/>
        <v>0</v>
      </c>
      <c r="AG13" s="26">
        <f t="shared" si="33"/>
        <v>0</v>
      </c>
      <c r="AH13" s="51">
        <f t="shared" si="33"/>
        <v>0</v>
      </c>
      <c r="AI13" s="51">
        <f t="shared" si="33"/>
        <v>0</v>
      </c>
      <c r="AJ13" s="24">
        <f t="shared" si="33"/>
        <v>0</v>
      </c>
      <c r="AK13" s="24">
        <f t="shared" si="33"/>
        <v>0</v>
      </c>
      <c r="AL13" s="24">
        <f t="shared" si="33"/>
        <v>0</v>
      </c>
      <c r="AM13" s="24">
        <f t="shared" si="33"/>
        <v>0</v>
      </c>
      <c r="AN13" s="51">
        <f t="shared" si="33"/>
        <v>0</v>
      </c>
      <c r="AO13" s="51">
        <f t="shared" si="33"/>
        <v>0</v>
      </c>
      <c r="AP13" s="51">
        <f t="shared" si="33"/>
        <v>0</v>
      </c>
      <c r="AQ13" s="26">
        <f t="shared" si="33"/>
        <v>15836924</v>
      </c>
      <c r="AR13" s="26">
        <f t="shared" si="33"/>
        <v>11526121</v>
      </c>
      <c r="AS13" s="26">
        <f t="shared" si="33"/>
        <v>20000</v>
      </c>
      <c r="AT13" s="26">
        <f t="shared" si="33"/>
        <v>3902589</v>
      </c>
      <c r="AU13" s="26">
        <f t="shared" si="33"/>
        <v>230522</v>
      </c>
      <c r="AV13" s="26">
        <f t="shared" si="33"/>
        <v>157692</v>
      </c>
      <c r="AW13" s="51">
        <f t="shared" si="33"/>
        <v>23.052099999999999</v>
      </c>
      <c r="AX13" s="51">
        <f t="shared" si="33"/>
        <v>15.686199999999999</v>
      </c>
      <c r="AY13" s="51">
        <f t="shared" si="33"/>
        <v>7.3658999999999999</v>
      </c>
      <c r="AZ13" s="15">
        <f>AR13-H13</f>
        <v>0</v>
      </c>
    </row>
    <row r="14" spans="1:52" x14ac:dyDescent="0.25">
      <c r="A14" s="2">
        <v>1403</v>
      </c>
      <c r="B14" s="18">
        <v>600010449</v>
      </c>
      <c r="C14" s="18" t="s">
        <v>103</v>
      </c>
      <c r="D14" s="2">
        <v>3121</v>
      </c>
      <c r="E14" s="2" t="s">
        <v>60</v>
      </c>
      <c r="F14" s="18" t="s">
        <v>61</v>
      </c>
      <c r="G14" s="43">
        <v>20641508</v>
      </c>
      <c r="H14" s="43">
        <v>14721890</v>
      </c>
      <c r="I14" s="43">
        <v>344680</v>
      </c>
      <c r="J14" s="43">
        <v>5092501</v>
      </c>
      <c r="K14" s="43">
        <v>294437</v>
      </c>
      <c r="L14" s="43">
        <v>188000</v>
      </c>
      <c r="M14" s="18">
        <v>24.005400000000002</v>
      </c>
      <c r="N14" s="18">
        <v>19.5867</v>
      </c>
      <c r="O14" s="18">
        <v>4.4187000000000003</v>
      </c>
      <c r="P14" s="43"/>
      <c r="Q14" s="43"/>
      <c r="R14" s="43"/>
      <c r="S14" s="43"/>
      <c r="T14" s="43"/>
      <c r="U14" s="43">
        <f t="shared" ref="U14:U15" si="34">P14+Q14+R14+S14+T14</f>
        <v>0</v>
      </c>
      <c r="V14" s="43"/>
      <c r="W14" s="43"/>
      <c r="X14" s="43"/>
      <c r="Y14" s="43"/>
      <c r="Z14" s="43">
        <f t="shared" ref="Z14:Z15" si="35">V14+W14+X14+Y14</f>
        <v>0</v>
      </c>
      <c r="AA14" s="43">
        <f t="shared" ref="AA14:AA15" si="36">U14+Z14</f>
        <v>0</v>
      </c>
      <c r="AB14" s="43">
        <f t="shared" ref="AB14:AB15" si="37">ROUND((U14+V14+W14)*33.8%,0)</f>
        <v>0</v>
      </c>
      <c r="AC14" s="43">
        <f t="shared" ref="AC14:AC15" si="38">ROUND(U14*2%,0)</f>
        <v>0</v>
      </c>
      <c r="AD14" s="43"/>
      <c r="AE14" s="43"/>
      <c r="AF14" s="43"/>
      <c r="AG14" s="43">
        <f t="shared" ref="AG14:AG15" si="39">AD14+AE14+AF14</f>
        <v>0</v>
      </c>
      <c r="AH14" s="32"/>
      <c r="AI14" s="32"/>
      <c r="AJ14" s="18"/>
      <c r="AK14" s="18"/>
      <c r="AL14" s="18"/>
      <c r="AM14" s="18"/>
      <c r="AN14" s="32">
        <f t="shared" ref="AN14:AN15" si="40">AH14+AJ14+AK14+AL14</f>
        <v>0</v>
      </c>
      <c r="AO14" s="32">
        <f t="shared" ref="AO14:AO15" si="41">AI14+AM14</f>
        <v>0</v>
      </c>
      <c r="AP14" s="32">
        <f t="shared" ref="AP14:AP15" si="42">AN14+AO14</f>
        <v>0</v>
      </c>
      <c r="AQ14" s="43">
        <f t="shared" ref="AQ14:AQ15" si="43">AR14+AS14+AT14+AU14+AV14</f>
        <v>20641508</v>
      </c>
      <c r="AR14" s="43">
        <f t="shared" ref="AR14:AR15" si="44">H14+U14</f>
        <v>14721890</v>
      </c>
      <c r="AS14" s="43">
        <f t="shared" ref="AS14:AS15" si="45">I14+Z14</f>
        <v>344680</v>
      </c>
      <c r="AT14" s="43">
        <f t="shared" ref="AT14:AU15" si="46">J14+AB14</f>
        <v>5092501</v>
      </c>
      <c r="AU14" s="43">
        <f t="shared" si="46"/>
        <v>294437</v>
      </c>
      <c r="AV14" s="43">
        <f t="shared" ref="AV14:AV15" si="47">L14+AG14</f>
        <v>188000</v>
      </c>
      <c r="AW14" s="32">
        <f t="shared" ref="AW14:AW15" si="48">AX14+AY14</f>
        <v>24.005400000000002</v>
      </c>
      <c r="AX14" s="32">
        <f t="shared" ref="AX14:AY15" si="49">N14+AN14</f>
        <v>19.5867</v>
      </c>
      <c r="AY14" s="32">
        <f t="shared" si="49"/>
        <v>4.4187000000000003</v>
      </c>
    </row>
    <row r="15" spans="1:52" x14ac:dyDescent="0.25">
      <c r="A15" s="2">
        <v>1403</v>
      </c>
      <c r="B15" s="18">
        <v>600010449</v>
      </c>
      <c r="C15" s="18" t="s">
        <v>103</v>
      </c>
      <c r="D15" s="2">
        <v>3121</v>
      </c>
      <c r="E15" s="2" t="s">
        <v>62</v>
      </c>
      <c r="F15" s="18" t="s">
        <v>218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18">
        <v>0</v>
      </c>
      <c r="N15" s="18">
        <v>0</v>
      </c>
      <c r="O15" s="18">
        <v>0</v>
      </c>
      <c r="P15" s="43"/>
      <c r="Q15" s="43"/>
      <c r="R15" s="43"/>
      <c r="S15" s="43"/>
      <c r="T15" s="43"/>
      <c r="U15" s="43">
        <f t="shared" si="34"/>
        <v>0</v>
      </c>
      <c r="V15" s="43"/>
      <c r="W15" s="43"/>
      <c r="X15" s="43"/>
      <c r="Y15" s="43"/>
      <c r="Z15" s="43">
        <f t="shared" si="35"/>
        <v>0</v>
      </c>
      <c r="AA15" s="43">
        <f t="shared" si="36"/>
        <v>0</v>
      </c>
      <c r="AB15" s="43">
        <f t="shared" si="37"/>
        <v>0</v>
      </c>
      <c r="AC15" s="43">
        <f t="shared" si="38"/>
        <v>0</v>
      </c>
      <c r="AD15" s="43"/>
      <c r="AE15" s="43"/>
      <c r="AF15" s="43"/>
      <c r="AG15" s="43">
        <f t="shared" si="39"/>
        <v>0</v>
      </c>
      <c r="AH15" s="32"/>
      <c r="AI15" s="32"/>
      <c r="AJ15" s="18"/>
      <c r="AK15" s="18"/>
      <c r="AL15" s="18"/>
      <c r="AM15" s="18"/>
      <c r="AN15" s="32">
        <f t="shared" si="40"/>
        <v>0</v>
      </c>
      <c r="AO15" s="32">
        <f t="shared" si="41"/>
        <v>0</v>
      </c>
      <c r="AP15" s="32">
        <f t="shared" si="42"/>
        <v>0</v>
      </c>
      <c r="AQ15" s="43">
        <f t="shared" si="43"/>
        <v>0</v>
      </c>
      <c r="AR15" s="43">
        <f t="shared" si="44"/>
        <v>0</v>
      </c>
      <c r="AS15" s="43">
        <f t="shared" si="45"/>
        <v>0</v>
      </c>
      <c r="AT15" s="43">
        <f t="shared" si="46"/>
        <v>0</v>
      </c>
      <c r="AU15" s="43">
        <f t="shared" si="46"/>
        <v>0</v>
      </c>
      <c r="AV15" s="43">
        <f t="shared" si="47"/>
        <v>0</v>
      </c>
      <c r="AW15" s="32">
        <f t="shared" si="48"/>
        <v>0</v>
      </c>
      <c r="AX15" s="32">
        <f t="shared" si="49"/>
        <v>0</v>
      </c>
      <c r="AY15" s="32">
        <f t="shared" si="49"/>
        <v>0</v>
      </c>
    </row>
    <row r="16" spans="1:52" x14ac:dyDescent="0.25">
      <c r="A16" s="23"/>
      <c r="B16" s="24"/>
      <c r="C16" s="24" t="s">
        <v>162</v>
      </c>
      <c r="D16" s="23"/>
      <c r="E16" s="23"/>
      <c r="F16" s="24"/>
      <c r="G16" s="26">
        <v>20641508</v>
      </c>
      <c r="H16" s="26">
        <v>14721890</v>
      </c>
      <c r="I16" s="26">
        <v>344680</v>
      </c>
      <c r="J16" s="26">
        <v>5092501</v>
      </c>
      <c r="K16" s="26">
        <v>294437</v>
      </c>
      <c r="L16" s="26">
        <v>188000</v>
      </c>
      <c r="M16" s="24">
        <v>24.005400000000002</v>
      </c>
      <c r="N16" s="24">
        <v>19.5867</v>
      </c>
      <c r="O16" s="24">
        <v>4.4187000000000003</v>
      </c>
      <c r="P16" s="26">
        <f t="shared" ref="P16:AY16" si="50">SUM(P14:P15)</f>
        <v>0</v>
      </c>
      <c r="Q16" s="26">
        <f t="shared" si="50"/>
        <v>0</v>
      </c>
      <c r="R16" s="26">
        <f t="shared" si="50"/>
        <v>0</v>
      </c>
      <c r="S16" s="26">
        <f t="shared" si="50"/>
        <v>0</v>
      </c>
      <c r="T16" s="26">
        <f t="shared" si="50"/>
        <v>0</v>
      </c>
      <c r="U16" s="26">
        <f t="shared" si="50"/>
        <v>0</v>
      </c>
      <c r="V16" s="26">
        <f t="shared" si="50"/>
        <v>0</v>
      </c>
      <c r="W16" s="26">
        <f t="shared" si="50"/>
        <v>0</v>
      </c>
      <c r="X16" s="26">
        <f t="shared" si="50"/>
        <v>0</v>
      </c>
      <c r="Y16" s="26">
        <f t="shared" si="50"/>
        <v>0</v>
      </c>
      <c r="Z16" s="26">
        <f t="shared" si="50"/>
        <v>0</v>
      </c>
      <c r="AA16" s="26">
        <f t="shared" si="50"/>
        <v>0</v>
      </c>
      <c r="AB16" s="26">
        <f t="shared" si="50"/>
        <v>0</v>
      </c>
      <c r="AC16" s="26">
        <f t="shared" si="50"/>
        <v>0</v>
      </c>
      <c r="AD16" s="26">
        <f t="shared" si="50"/>
        <v>0</v>
      </c>
      <c r="AE16" s="26">
        <f t="shared" si="50"/>
        <v>0</v>
      </c>
      <c r="AF16" s="26">
        <f t="shared" si="50"/>
        <v>0</v>
      </c>
      <c r="AG16" s="26">
        <f t="shared" si="50"/>
        <v>0</v>
      </c>
      <c r="AH16" s="51">
        <f t="shared" si="50"/>
        <v>0</v>
      </c>
      <c r="AI16" s="51">
        <f t="shared" si="50"/>
        <v>0</v>
      </c>
      <c r="AJ16" s="24">
        <f t="shared" si="50"/>
        <v>0</v>
      </c>
      <c r="AK16" s="24">
        <f t="shared" si="50"/>
        <v>0</v>
      </c>
      <c r="AL16" s="24">
        <f t="shared" si="50"/>
        <v>0</v>
      </c>
      <c r="AM16" s="24">
        <f t="shared" si="50"/>
        <v>0</v>
      </c>
      <c r="AN16" s="51">
        <f t="shared" si="50"/>
        <v>0</v>
      </c>
      <c r="AO16" s="51">
        <f t="shared" si="50"/>
        <v>0</v>
      </c>
      <c r="AP16" s="51">
        <f t="shared" si="50"/>
        <v>0</v>
      </c>
      <c r="AQ16" s="26">
        <f t="shared" si="50"/>
        <v>20641508</v>
      </c>
      <c r="AR16" s="26">
        <f t="shared" si="50"/>
        <v>14721890</v>
      </c>
      <c r="AS16" s="26">
        <f t="shared" si="50"/>
        <v>344680</v>
      </c>
      <c r="AT16" s="26">
        <f t="shared" si="50"/>
        <v>5092501</v>
      </c>
      <c r="AU16" s="26">
        <f t="shared" si="50"/>
        <v>294437</v>
      </c>
      <c r="AV16" s="26">
        <f t="shared" si="50"/>
        <v>188000</v>
      </c>
      <c r="AW16" s="51">
        <f t="shared" si="50"/>
        <v>24.005400000000002</v>
      </c>
      <c r="AX16" s="51">
        <f t="shared" si="50"/>
        <v>19.5867</v>
      </c>
      <c r="AY16" s="51">
        <f t="shared" si="50"/>
        <v>4.4187000000000003</v>
      </c>
      <c r="AZ16" s="15">
        <f>AR16-H16</f>
        <v>0</v>
      </c>
    </row>
    <row r="17" spans="1:52" x14ac:dyDescent="0.25">
      <c r="A17" s="2">
        <v>1404</v>
      </c>
      <c r="B17" s="18">
        <v>600010414</v>
      </c>
      <c r="C17" s="18" t="s">
        <v>104</v>
      </c>
      <c r="D17" s="2">
        <v>3121</v>
      </c>
      <c r="E17" s="2" t="s">
        <v>60</v>
      </c>
      <c r="F17" s="18" t="s">
        <v>61</v>
      </c>
      <c r="G17" s="43">
        <v>18235414</v>
      </c>
      <c r="H17" s="43">
        <v>13285704</v>
      </c>
      <c r="I17" s="43">
        <v>6000</v>
      </c>
      <c r="J17" s="43">
        <v>4492596</v>
      </c>
      <c r="K17" s="43">
        <v>265714</v>
      </c>
      <c r="L17" s="43">
        <v>185400</v>
      </c>
      <c r="M17" s="18">
        <v>23.180100000000003</v>
      </c>
      <c r="N17" s="18">
        <v>17.571400000000001</v>
      </c>
      <c r="O17" s="18">
        <v>5.6087000000000007</v>
      </c>
      <c r="P17" s="43"/>
      <c r="Q17" s="43"/>
      <c r="R17" s="43"/>
      <c r="S17" s="43"/>
      <c r="T17" s="43"/>
      <c r="U17" s="43">
        <f t="shared" ref="U17:U18" si="51">P17+Q17+R17+S17+T17</f>
        <v>0</v>
      </c>
      <c r="V17" s="43"/>
      <c r="W17" s="43"/>
      <c r="X17" s="43"/>
      <c r="Y17" s="43"/>
      <c r="Z17" s="43">
        <f t="shared" ref="Z17:Z18" si="52">V17+W17+X17+Y17</f>
        <v>0</v>
      </c>
      <c r="AA17" s="43">
        <f t="shared" ref="AA17:AA18" si="53">U17+Z17</f>
        <v>0</v>
      </c>
      <c r="AB17" s="43">
        <f t="shared" ref="AB17:AB18" si="54">ROUND((U17+V17+W17)*33.8%,0)</f>
        <v>0</v>
      </c>
      <c r="AC17" s="43">
        <f t="shared" ref="AC17:AC18" si="55">ROUND(U17*2%,0)</f>
        <v>0</v>
      </c>
      <c r="AD17" s="43"/>
      <c r="AE17" s="43"/>
      <c r="AF17" s="43"/>
      <c r="AG17" s="43">
        <f t="shared" ref="AG17:AG18" si="56">AD17+AE17+AF17</f>
        <v>0</v>
      </c>
      <c r="AH17" s="32"/>
      <c r="AI17" s="32"/>
      <c r="AJ17" s="18"/>
      <c r="AK17" s="18"/>
      <c r="AL17" s="18"/>
      <c r="AM17" s="18"/>
      <c r="AN17" s="32">
        <f t="shared" ref="AN17:AN18" si="57">AH17+AJ17+AK17+AL17</f>
        <v>0</v>
      </c>
      <c r="AO17" s="32">
        <f t="shared" ref="AO17:AO18" si="58">AI17+AM17</f>
        <v>0</v>
      </c>
      <c r="AP17" s="32">
        <f t="shared" ref="AP17:AP18" si="59">AN17+AO17</f>
        <v>0</v>
      </c>
      <c r="AQ17" s="43">
        <f t="shared" ref="AQ17:AQ18" si="60">AR17+AS17+AT17+AU17+AV17</f>
        <v>18235414</v>
      </c>
      <c r="AR17" s="43">
        <f t="shared" ref="AR17:AR18" si="61">H17+U17</f>
        <v>13285704</v>
      </c>
      <c r="AS17" s="43">
        <f t="shared" ref="AS17:AS18" si="62">I17+Z17</f>
        <v>6000</v>
      </c>
      <c r="AT17" s="43">
        <f t="shared" ref="AT17:AU18" si="63">J17+AB17</f>
        <v>4492596</v>
      </c>
      <c r="AU17" s="43">
        <f t="shared" si="63"/>
        <v>265714</v>
      </c>
      <c r="AV17" s="43">
        <f t="shared" ref="AV17:AV18" si="64">L17+AG17</f>
        <v>185400</v>
      </c>
      <c r="AW17" s="32">
        <f t="shared" ref="AW17:AW18" si="65">AX17+AY17</f>
        <v>23.180100000000003</v>
      </c>
      <c r="AX17" s="32">
        <f t="shared" ref="AX17:AY18" si="66">N17+AN17</f>
        <v>17.571400000000001</v>
      </c>
      <c r="AY17" s="32">
        <f t="shared" si="66"/>
        <v>5.6087000000000007</v>
      </c>
    </row>
    <row r="18" spans="1:52" x14ac:dyDescent="0.25">
      <c r="A18" s="2">
        <v>1404</v>
      </c>
      <c r="B18" s="18">
        <v>600010414</v>
      </c>
      <c r="C18" s="18" t="s">
        <v>104</v>
      </c>
      <c r="D18" s="2">
        <v>3121</v>
      </c>
      <c r="E18" s="2" t="s">
        <v>62</v>
      </c>
      <c r="F18" s="18" t="s">
        <v>218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18">
        <v>0</v>
      </c>
      <c r="N18" s="18">
        <v>0</v>
      </c>
      <c r="O18" s="18">
        <v>0</v>
      </c>
      <c r="P18" s="43"/>
      <c r="Q18" s="43"/>
      <c r="R18" s="43"/>
      <c r="S18" s="43"/>
      <c r="T18" s="43"/>
      <c r="U18" s="43">
        <f t="shared" si="51"/>
        <v>0</v>
      </c>
      <c r="V18" s="43"/>
      <c r="W18" s="43"/>
      <c r="X18" s="43"/>
      <c r="Y18" s="43"/>
      <c r="Z18" s="43">
        <f t="shared" si="52"/>
        <v>0</v>
      </c>
      <c r="AA18" s="43">
        <f t="shared" si="53"/>
        <v>0</v>
      </c>
      <c r="AB18" s="43">
        <f t="shared" si="54"/>
        <v>0</v>
      </c>
      <c r="AC18" s="43">
        <f t="shared" si="55"/>
        <v>0</v>
      </c>
      <c r="AD18" s="43"/>
      <c r="AE18" s="43"/>
      <c r="AF18" s="43"/>
      <c r="AG18" s="43">
        <f t="shared" si="56"/>
        <v>0</v>
      </c>
      <c r="AH18" s="32"/>
      <c r="AI18" s="32"/>
      <c r="AJ18" s="18"/>
      <c r="AK18" s="18"/>
      <c r="AL18" s="18"/>
      <c r="AM18" s="18"/>
      <c r="AN18" s="32">
        <f t="shared" si="57"/>
        <v>0</v>
      </c>
      <c r="AO18" s="32">
        <f t="shared" si="58"/>
        <v>0</v>
      </c>
      <c r="AP18" s="32">
        <f t="shared" si="59"/>
        <v>0</v>
      </c>
      <c r="AQ18" s="43">
        <f t="shared" si="60"/>
        <v>0</v>
      </c>
      <c r="AR18" s="43">
        <f t="shared" si="61"/>
        <v>0</v>
      </c>
      <c r="AS18" s="43">
        <f t="shared" si="62"/>
        <v>0</v>
      </c>
      <c r="AT18" s="43">
        <f t="shared" si="63"/>
        <v>0</v>
      </c>
      <c r="AU18" s="43">
        <f t="shared" si="63"/>
        <v>0</v>
      </c>
      <c r="AV18" s="43">
        <f t="shared" si="64"/>
        <v>0</v>
      </c>
      <c r="AW18" s="32">
        <f t="shared" si="65"/>
        <v>0</v>
      </c>
      <c r="AX18" s="32">
        <f t="shared" si="66"/>
        <v>0</v>
      </c>
      <c r="AY18" s="32">
        <f t="shared" si="66"/>
        <v>0</v>
      </c>
    </row>
    <row r="19" spans="1:52" x14ac:dyDescent="0.25">
      <c r="A19" s="23"/>
      <c r="B19" s="24"/>
      <c r="C19" s="24" t="s">
        <v>163</v>
      </c>
      <c r="D19" s="23"/>
      <c r="E19" s="23"/>
      <c r="F19" s="24"/>
      <c r="G19" s="26">
        <v>18235414</v>
      </c>
      <c r="H19" s="26">
        <v>13285704</v>
      </c>
      <c r="I19" s="26">
        <v>6000</v>
      </c>
      <c r="J19" s="26">
        <v>4492596</v>
      </c>
      <c r="K19" s="26">
        <v>265714</v>
      </c>
      <c r="L19" s="26">
        <v>185400</v>
      </c>
      <c r="M19" s="24">
        <v>23.180100000000003</v>
      </c>
      <c r="N19" s="24">
        <v>17.571400000000001</v>
      </c>
      <c r="O19" s="24">
        <v>5.6087000000000007</v>
      </c>
      <c r="P19" s="26">
        <f t="shared" ref="P19:AY19" si="67">SUM(P17:P18)</f>
        <v>0</v>
      </c>
      <c r="Q19" s="26">
        <f t="shared" si="67"/>
        <v>0</v>
      </c>
      <c r="R19" s="26">
        <f t="shared" si="67"/>
        <v>0</v>
      </c>
      <c r="S19" s="26">
        <f t="shared" si="67"/>
        <v>0</v>
      </c>
      <c r="T19" s="26">
        <f t="shared" si="67"/>
        <v>0</v>
      </c>
      <c r="U19" s="26">
        <f t="shared" si="67"/>
        <v>0</v>
      </c>
      <c r="V19" s="26">
        <f t="shared" si="67"/>
        <v>0</v>
      </c>
      <c r="W19" s="26">
        <f t="shared" si="67"/>
        <v>0</v>
      </c>
      <c r="X19" s="26">
        <f t="shared" si="67"/>
        <v>0</v>
      </c>
      <c r="Y19" s="26">
        <f t="shared" si="67"/>
        <v>0</v>
      </c>
      <c r="Z19" s="26">
        <f t="shared" si="67"/>
        <v>0</v>
      </c>
      <c r="AA19" s="26">
        <f t="shared" si="67"/>
        <v>0</v>
      </c>
      <c r="AB19" s="26">
        <f t="shared" si="67"/>
        <v>0</v>
      </c>
      <c r="AC19" s="26">
        <f t="shared" si="67"/>
        <v>0</v>
      </c>
      <c r="AD19" s="26">
        <f t="shared" si="67"/>
        <v>0</v>
      </c>
      <c r="AE19" s="26">
        <f t="shared" si="67"/>
        <v>0</v>
      </c>
      <c r="AF19" s="26">
        <f t="shared" si="67"/>
        <v>0</v>
      </c>
      <c r="AG19" s="26">
        <f t="shared" si="67"/>
        <v>0</v>
      </c>
      <c r="AH19" s="51">
        <f t="shared" si="67"/>
        <v>0</v>
      </c>
      <c r="AI19" s="51">
        <f t="shared" si="67"/>
        <v>0</v>
      </c>
      <c r="AJ19" s="24">
        <f t="shared" si="67"/>
        <v>0</v>
      </c>
      <c r="AK19" s="24">
        <f t="shared" si="67"/>
        <v>0</v>
      </c>
      <c r="AL19" s="24">
        <f t="shared" si="67"/>
        <v>0</v>
      </c>
      <c r="AM19" s="24">
        <f t="shared" si="67"/>
        <v>0</v>
      </c>
      <c r="AN19" s="51">
        <f t="shared" si="67"/>
        <v>0</v>
      </c>
      <c r="AO19" s="51">
        <f t="shared" si="67"/>
        <v>0</v>
      </c>
      <c r="AP19" s="51">
        <f t="shared" si="67"/>
        <v>0</v>
      </c>
      <c r="AQ19" s="26">
        <f t="shared" si="67"/>
        <v>18235414</v>
      </c>
      <c r="AR19" s="26">
        <f t="shared" si="67"/>
        <v>13285704</v>
      </c>
      <c r="AS19" s="26">
        <f t="shared" si="67"/>
        <v>6000</v>
      </c>
      <c r="AT19" s="26">
        <f t="shared" si="67"/>
        <v>4492596</v>
      </c>
      <c r="AU19" s="26">
        <f t="shared" si="67"/>
        <v>265714</v>
      </c>
      <c r="AV19" s="26">
        <f t="shared" si="67"/>
        <v>185400</v>
      </c>
      <c r="AW19" s="51">
        <f t="shared" si="67"/>
        <v>23.180100000000003</v>
      </c>
      <c r="AX19" s="51">
        <f t="shared" si="67"/>
        <v>17.571400000000001</v>
      </c>
      <c r="AY19" s="51">
        <f t="shared" si="67"/>
        <v>5.6087000000000007</v>
      </c>
      <c r="AZ19" s="15">
        <f>AR19-H19</f>
        <v>0</v>
      </c>
    </row>
    <row r="20" spans="1:52" x14ac:dyDescent="0.25">
      <c r="A20" s="2">
        <v>1405</v>
      </c>
      <c r="B20" s="18">
        <v>600010554</v>
      </c>
      <c r="C20" s="18" t="s">
        <v>105</v>
      </c>
      <c r="D20" s="2">
        <v>3121</v>
      </c>
      <c r="E20" s="2" t="s">
        <v>60</v>
      </c>
      <c r="F20" s="18" t="s">
        <v>61</v>
      </c>
      <c r="G20" s="43">
        <v>51110177</v>
      </c>
      <c r="H20" s="43">
        <v>37034755</v>
      </c>
      <c r="I20" s="43">
        <v>210000</v>
      </c>
      <c r="J20" s="43">
        <v>12588727</v>
      </c>
      <c r="K20" s="43">
        <v>740695</v>
      </c>
      <c r="L20" s="43">
        <v>536000</v>
      </c>
      <c r="M20" s="18">
        <v>61.897399999999998</v>
      </c>
      <c r="N20" s="18">
        <v>49.55</v>
      </c>
      <c r="O20" s="18">
        <v>12.3474</v>
      </c>
      <c r="P20" s="43"/>
      <c r="Q20" s="43"/>
      <c r="R20" s="43"/>
      <c r="S20" s="43"/>
      <c r="T20" s="43"/>
      <c r="U20" s="43">
        <f t="shared" ref="U20:U21" si="68">P20+Q20+R20+S20+T20</f>
        <v>0</v>
      </c>
      <c r="V20" s="43"/>
      <c r="W20" s="43"/>
      <c r="X20" s="43"/>
      <c r="Y20" s="43"/>
      <c r="Z20" s="43">
        <f t="shared" ref="Z20:Z21" si="69">V20+W20+X20+Y20</f>
        <v>0</v>
      </c>
      <c r="AA20" s="43">
        <f t="shared" ref="AA20:AA21" si="70">U20+Z20</f>
        <v>0</v>
      </c>
      <c r="AB20" s="43">
        <f t="shared" ref="AB20:AB21" si="71">ROUND((U20+V20+W20)*33.8%,0)</f>
        <v>0</v>
      </c>
      <c r="AC20" s="43">
        <f t="shared" ref="AC20:AC21" si="72">ROUND(U20*2%,0)</f>
        <v>0</v>
      </c>
      <c r="AD20" s="43"/>
      <c r="AE20" s="43"/>
      <c r="AF20" s="43"/>
      <c r="AG20" s="43">
        <f t="shared" ref="AG20:AG21" si="73">AD20+AE20+AF20</f>
        <v>0</v>
      </c>
      <c r="AH20" s="32"/>
      <c r="AI20" s="32"/>
      <c r="AJ20" s="18"/>
      <c r="AK20" s="18"/>
      <c r="AL20" s="18"/>
      <c r="AM20" s="18"/>
      <c r="AN20" s="32">
        <f t="shared" ref="AN20:AN21" si="74">AH20+AJ20+AK20+AL20</f>
        <v>0</v>
      </c>
      <c r="AO20" s="32">
        <f t="shared" ref="AO20:AO21" si="75">AI20+AM20</f>
        <v>0</v>
      </c>
      <c r="AP20" s="32">
        <f t="shared" ref="AP20:AP21" si="76">AN20+AO20</f>
        <v>0</v>
      </c>
      <c r="AQ20" s="43">
        <f t="shared" ref="AQ20:AQ21" si="77">AR20+AS20+AT20+AU20+AV20</f>
        <v>51110177</v>
      </c>
      <c r="AR20" s="43">
        <f t="shared" ref="AR20:AR21" si="78">H20+U20</f>
        <v>37034755</v>
      </c>
      <c r="AS20" s="43">
        <f t="shared" ref="AS20:AS21" si="79">I20+Z20</f>
        <v>210000</v>
      </c>
      <c r="AT20" s="43">
        <f t="shared" ref="AT20:AU21" si="80">J20+AB20</f>
        <v>12588727</v>
      </c>
      <c r="AU20" s="43">
        <f t="shared" si="80"/>
        <v>740695</v>
      </c>
      <c r="AV20" s="43">
        <f t="shared" ref="AV20:AV21" si="81">L20+AG20</f>
        <v>536000</v>
      </c>
      <c r="AW20" s="32">
        <f t="shared" ref="AW20:AW21" si="82">AX20+AY20</f>
        <v>61.897399999999998</v>
      </c>
      <c r="AX20" s="32">
        <f t="shared" ref="AX20:AY21" si="83">N20+AN20</f>
        <v>49.55</v>
      </c>
      <c r="AY20" s="32">
        <f t="shared" si="83"/>
        <v>12.3474</v>
      </c>
    </row>
    <row r="21" spans="1:52" x14ac:dyDescent="0.25">
      <c r="A21" s="2">
        <v>1405</v>
      </c>
      <c r="B21" s="18">
        <v>600010554</v>
      </c>
      <c r="C21" s="18" t="s">
        <v>105</v>
      </c>
      <c r="D21" s="2">
        <v>3121</v>
      </c>
      <c r="E21" s="2" t="s">
        <v>62</v>
      </c>
      <c r="F21" s="18" t="s">
        <v>218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18">
        <v>0</v>
      </c>
      <c r="N21" s="18">
        <v>0</v>
      </c>
      <c r="O21" s="18">
        <v>0</v>
      </c>
      <c r="P21" s="43"/>
      <c r="Q21" s="43"/>
      <c r="R21" s="43"/>
      <c r="S21" s="43"/>
      <c r="T21" s="43"/>
      <c r="U21" s="43">
        <f t="shared" si="68"/>
        <v>0</v>
      </c>
      <c r="V21" s="43"/>
      <c r="W21" s="43"/>
      <c r="X21" s="43"/>
      <c r="Y21" s="43"/>
      <c r="Z21" s="43">
        <f t="shared" si="69"/>
        <v>0</v>
      </c>
      <c r="AA21" s="43">
        <f t="shared" si="70"/>
        <v>0</v>
      </c>
      <c r="AB21" s="43">
        <f t="shared" si="71"/>
        <v>0</v>
      </c>
      <c r="AC21" s="43">
        <f t="shared" si="72"/>
        <v>0</v>
      </c>
      <c r="AD21" s="43"/>
      <c r="AE21" s="43"/>
      <c r="AF21" s="43"/>
      <c r="AG21" s="43">
        <f t="shared" si="73"/>
        <v>0</v>
      </c>
      <c r="AH21" s="32"/>
      <c r="AI21" s="32"/>
      <c r="AJ21" s="18"/>
      <c r="AK21" s="18"/>
      <c r="AL21" s="18"/>
      <c r="AM21" s="18"/>
      <c r="AN21" s="32">
        <f t="shared" si="74"/>
        <v>0</v>
      </c>
      <c r="AO21" s="32">
        <f t="shared" si="75"/>
        <v>0</v>
      </c>
      <c r="AP21" s="32">
        <f t="shared" si="76"/>
        <v>0</v>
      </c>
      <c r="AQ21" s="43">
        <f t="shared" si="77"/>
        <v>0</v>
      </c>
      <c r="AR21" s="43">
        <f t="shared" si="78"/>
        <v>0</v>
      </c>
      <c r="AS21" s="43">
        <f t="shared" si="79"/>
        <v>0</v>
      </c>
      <c r="AT21" s="43">
        <f t="shared" si="80"/>
        <v>0</v>
      </c>
      <c r="AU21" s="43">
        <f t="shared" si="80"/>
        <v>0</v>
      </c>
      <c r="AV21" s="43">
        <f t="shared" si="81"/>
        <v>0</v>
      </c>
      <c r="AW21" s="32">
        <f t="shared" si="82"/>
        <v>0</v>
      </c>
      <c r="AX21" s="32">
        <f t="shared" si="83"/>
        <v>0</v>
      </c>
      <c r="AY21" s="32">
        <f t="shared" si="83"/>
        <v>0</v>
      </c>
    </row>
    <row r="22" spans="1:52" x14ac:dyDescent="0.25">
      <c r="A22" s="23"/>
      <c r="B22" s="24"/>
      <c r="C22" s="24" t="s">
        <v>164</v>
      </c>
      <c r="D22" s="23"/>
      <c r="E22" s="23"/>
      <c r="F22" s="24"/>
      <c r="G22" s="26">
        <v>51110177</v>
      </c>
      <c r="H22" s="26">
        <v>37034755</v>
      </c>
      <c r="I22" s="26">
        <v>210000</v>
      </c>
      <c r="J22" s="26">
        <v>12588727</v>
      </c>
      <c r="K22" s="26">
        <v>740695</v>
      </c>
      <c r="L22" s="26">
        <v>536000</v>
      </c>
      <c r="M22" s="24">
        <v>61.897399999999998</v>
      </c>
      <c r="N22" s="24">
        <v>49.55</v>
      </c>
      <c r="O22" s="24">
        <v>12.3474</v>
      </c>
      <c r="P22" s="26">
        <f t="shared" ref="P22:AY22" si="84">SUM(P20:P21)</f>
        <v>0</v>
      </c>
      <c r="Q22" s="26">
        <f t="shared" si="84"/>
        <v>0</v>
      </c>
      <c r="R22" s="26">
        <f t="shared" si="84"/>
        <v>0</v>
      </c>
      <c r="S22" s="26">
        <f t="shared" si="84"/>
        <v>0</v>
      </c>
      <c r="T22" s="26">
        <f t="shared" si="84"/>
        <v>0</v>
      </c>
      <c r="U22" s="26">
        <f t="shared" si="84"/>
        <v>0</v>
      </c>
      <c r="V22" s="26">
        <f t="shared" si="84"/>
        <v>0</v>
      </c>
      <c r="W22" s="26">
        <f t="shared" si="84"/>
        <v>0</v>
      </c>
      <c r="X22" s="26">
        <f t="shared" si="84"/>
        <v>0</v>
      </c>
      <c r="Y22" s="26">
        <f t="shared" si="84"/>
        <v>0</v>
      </c>
      <c r="Z22" s="26">
        <f t="shared" si="84"/>
        <v>0</v>
      </c>
      <c r="AA22" s="26">
        <f t="shared" si="84"/>
        <v>0</v>
      </c>
      <c r="AB22" s="26">
        <f t="shared" si="84"/>
        <v>0</v>
      </c>
      <c r="AC22" s="26">
        <f t="shared" si="84"/>
        <v>0</v>
      </c>
      <c r="AD22" s="26">
        <f t="shared" si="84"/>
        <v>0</v>
      </c>
      <c r="AE22" s="26">
        <f t="shared" si="84"/>
        <v>0</v>
      </c>
      <c r="AF22" s="26">
        <f t="shared" si="84"/>
        <v>0</v>
      </c>
      <c r="AG22" s="26">
        <f t="shared" si="84"/>
        <v>0</v>
      </c>
      <c r="AH22" s="51">
        <f t="shared" si="84"/>
        <v>0</v>
      </c>
      <c r="AI22" s="51">
        <f t="shared" si="84"/>
        <v>0</v>
      </c>
      <c r="AJ22" s="24">
        <f t="shared" si="84"/>
        <v>0</v>
      </c>
      <c r="AK22" s="24">
        <f t="shared" si="84"/>
        <v>0</v>
      </c>
      <c r="AL22" s="24">
        <f t="shared" si="84"/>
        <v>0</v>
      </c>
      <c r="AM22" s="24">
        <f t="shared" si="84"/>
        <v>0</v>
      </c>
      <c r="AN22" s="51">
        <f t="shared" si="84"/>
        <v>0</v>
      </c>
      <c r="AO22" s="51">
        <f t="shared" si="84"/>
        <v>0</v>
      </c>
      <c r="AP22" s="51">
        <f t="shared" si="84"/>
        <v>0</v>
      </c>
      <c r="AQ22" s="26">
        <f t="shared" si="84"/>
        <v>51110177</v>
      </c>
      <c r="AR22" s="26">
        <f t="shared" si="84"/>
        <v>37034755</v>
      </c>
      <c r="AS22" s="26">
        <f t="shared" si="84"/>
        <v>210000</v>
      </c>
      <c r="AT22" s="26">
        <f t="shared" si="84"/>
        <v>12588727</v>
      </c>
      <c r="AU22" s="26">
        <f t="shared" si="84"/>
        <v>740695</v>
      </c>
      <c r="AV22" s="26">
        <f t="shared" si="84"/>
        <v>536000</v>
      </c>
      <c r="AW22" s="51">
        <f t="shared" si="84"/>
        <v>61.897399999999998</v>
      </c>
      <c r="AX22" s="51">
        <f t="shared" si="84"/>
        <v>49.55</v>
      </c>
      <c r="AY22" s="51">
        <f t="shared" si="84"/>
        <v>12.3474</v>
      </c>
      <c r="AZ22" s="15">
        <f>AR22-H22</f>
        <v>0</v>
      </c>
    </row>
    <row r="23" spans="1:52" x14ac:dyDescent="0.25">
      <c r="A23" s="2">
        <v>1406</v>
      </c>
      <c r="B23" s="18">
        <v>600010511</v>
      </c>
      <c r="C23" s="18" t="s">
        <v>106</v>
      </c>
      <c r="D23" s="2">
        <v>3121</v>
      </c>
      <c r="E23" s="2" t="s">
        <v>60</v>
      </c>
      <c r="F23" s="18" t="s">
        <v>61</v>
      </c>
      <c r="G23" s="43">
        <v>18455463</v>
      </c>
      <c r="H23" s="43">
        <v>13251298</v>
      </c>
      <c r="I23" s="43">
        <v>200000</v>
      </c>
      <c r="J23" s="43">
        <v>4546539</v>
      </c>
      <c r="K23" s="43">
        <v>265026</v>
      </c>
      <c r="L23" s="43">
        <v>192600</v>
      </c>
      <c r="M23" s="18">
        <v>23.049099999999999</v>
      </c>
      <c r="N23" s="18">
        <v>18.160399999999999</v>
      </c>
      <c r="O23" s="18">
        <v>4.8887</v>
      </c>
      <c r="P23" s="43"/>
      <c r="Q23" s="43"/>
      <c r="R23" s="43"/>
      <c r="S23" s="43"/>
      <c r="T23" s="43"/>
      <c r="U23" s="43">
        <f t="shared" ref="U23:U24" si="85">P23+Q23+R23+S23+T23</f>
        <v>0</v>
      </c>
      <c r="V23" s="43"/>
      <c r="W23" s="43"/>
      <c r="X23" s="43"/>
      <c r="Y23" s="43"/>
      <c r="Z23" s="43">
        <f t="shared" ref="Z23:Z24" si="86">V23+W23+X23+Y23</f>
        <v>0</v>
      </c>
      <c r="AA23" s="43">
        <f t="shared" ref="AA23:AA24" si="87">U23+Z23</f>
        <v>0</v>
      </c>
      <c r="AB23" s="43">
        <f t="shared" ref="AB23:AB24" si="88">ROUND((U23+V23+W23)*33.8%,0)</f>
        <v>0</v>
      </c>
      <c r="AC23" s="43">
        <f t="shared" ref="AC23:AC24" si="89">ROUND(U23*2%,0)</f>
        <v>0</v>
      </c>
      <c r="AD23" s="43"/>
      <c r="AE23" s="43"/>
      <c r="AF23" s="43"/>
      <c r="AG23" s="43">
        <f t="shared" ref="AG23:AG24" si="90">AD23+AE23+AF23</f>
        <v>0</v>
      </c>
      <c r="AH23" s="32"/>
      <c r="AI23" s="32"/>
      <c r="AJ23" s="18"/>
      <c r="AK23" s="18"/>
      <c r="AL23" s="18"/>
      <c r="AM23" s="18"/>
      <c r="AN23" s="32">
        <f t="shared" ref="AN23:AN24" si="91">AH23+AJ23+AK23+AL23</f>
        <v>0</v>
      </c>
      <c r="AO23" s="32">
        <f t="shared" ref="AO23:AO24" si="92">AI23+AM23</f>
        <v>0</v>
      </c>
      <c r="AP23" s="32">
        <f t="shared" ref="AP23:AP24" si="93">AN23+AO23</f>
        <v>0</v>
      </c>
      <c r="AQ23" s="43">
        <f t="shared" ref="AQ23:AQ24" si="94">AR23+AS23+AT23+AU23+AV23</f>
        <v>18455463</v>
      </c>
      <c r="AR23" s="43">
        <f t="shared" ref="AR23:AR24" si="95">H23+U23</f>
        <v>13251298</v>
      </c>
      <c r="AS23" s="43">
        <f t="shared" ref="AS23:AS24" si="96">I23+Z23</f>
        <v>200000</v>
      </c>
      <c r="AT23" s="43">
        <f t="shared" ref="AT23:AU24" si="97">J23+AB23</f>
        <v>4546539</v>
      </c>
      <c r="AU23" s="43">
        <f t="shared" si="97"/>
        <v>265026</v>
      </c>
      <c r="AV23" s="43">
        <f t="shared" ref="AV23:AV24" si="98">L23+AG23</f>
        <v>192600</v>
      </c>
      <c r="AW23" s="32">
        <f t="shared" ref="AW23:AW24" si="99">AX23+AY23</f>
        <v>23.049099999999999</v>
      </c>
      <c r="AX23" s="32">
        <f t="shared" ref="AX23:AY24" si="100">N23+AN23</f>
        <v>18.160399999999999</v>
      </c>
      <c r="AY23" s="32">
        <f t="shared" si="100"/>
        <v>4.8887</v>
      </c>
    </row>
    <row r="24" spans="1:52" x14ac:dyDescent="0.25">
      <c r="A24" s="2">
        <v>1406</v>
      </c>
      <c r="B24" s="18">
        <v>600010511</v>
      </c>
      <c r="C24" s="18" t="s">
        <v>106</v>
      </c>
      <c r="D24" s="2">
        <v>3121</v>
      </c>
      <c r="E24" s="2" t="s">
        <v>62</v>
      </c>
      <c r="F24" s="18" t="s">
        <v>218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18">
        <v>0</v>
      </c>
      <c r="N24" s="18">
        <v>0</v>
      </c>
      <c r="O24" s="18">
        <v>0</v>
      </c>
      <c r="P24" s="43"/>
      <c r="Q24" s="43"/>
      <c r="R24" s="43"/>
      <c r="S24" s="43"/>
      <c r="T24" s="43"/>
      <c r="U24" s="43">
        <f t="shared" si="85"/>
        <v>0</v>
      </c>
      <c r="V24" s="43"/>
      <c r="W24" s="43"/>
      <c r="X24" s="43"/>
      <c r="Y24" s="43"/>
      <c r="Z24" s="43">
        <f t="shared" si="86"/>
        <v>0</v>
      </c>
      <c r="AA24" s="43">
        <f t="shared" si="87"/>
        <v>0</v>
      </c>
      <c r="AB24" s="43">
        <f t="shared" si="88"/>
        <v>0</v>
      </c>
      <c r="AC24" s="43">
        <f t="shared" si="89"/>
        <v>0</v>
      </c>
      <c r="AD24" s="43"/>
      <c r="AE24" s="43"/>
      <c r="AF24" s="43"/>
      <c r="AG24" s="43">
        <f t="shared" si="90"/>
        <v>0</v>
      </c>
      <c r="AH24" s="32"/>
      <c r="AI24" s="32"/>
      <c r="AJ24" s="18"/>
      <c r="AK24" s="18"/>
      <c r="AL24" s="18"/>
      <c r="AM24" s="18"/>
      <c r="AN24" s="32">
        <f t="shared" si="91"/>
        <v>0</v>
      </c>
      <c r="AO24" s="32">
        <f t="shared" si="92"/>
        <v>0</v>
      </c>
      <c r="AP24" s="32">
        <f t="shared" si="93"/>
        <v>0</v>
      </c>
      <c r="AQ24" s="43">
        <f t="shared" si="94"/>
        <v>0</v>
      </c>
      <c r="AR24" s="43">
        <f t="shared" si="95"/>
        <v>0</v>
      </c>
      <c r="AS24" s="43">
        <f t="shared" si="96"/>
        <v>0</v>
      </c>
      <c r="AT24" s="43">
        <f t="shared" si="97"/>
        <v>0</v>
      </c>
      <c r="AU24" s="43">
        <f t="shared" si="97"/>
        <v>0</v>
      </c>
      <c r="AV24" s="43">
        <f t="shared" si="98"/>
        <v>0</v>
      </c>
      <c r="AW24" s="32">
        <f t="shared" si="99"/>
        <v>0</v>
      </c>
      <c r="AX24" s="32">
        <f t="shared" si="100"/>
        <v>0</v>
      </c>
      <c r="AY24" s="32">
        <f t="shared" si="100"/>
        <v>0</v>
      </c>
    </row>
    <row r="25" spans="1:52" x14ac:dyDescent="0.25">
      <c r="A25" s="23"/>
      <c r="B25" s="24"/>
      <c r="C25" s="24" t="s">
        <v>165</v>
      </c>
      <c r="D25" s="23"/>
      <c r="E25" s="23"/>
      <c r="F25" s="24"/>
      <c r="G25" s="26">
        <v>18455463</v>
      </c>
      <c r="H25" s="26">
        <v>13251298</v>
      </c>
      <c r="I25" s="26">
        <v>200000</v>
      </c>
      <c r="J25" s="26">
        <v>4546539</v>
      </c>
      <c r="K25" s="26">
        <v>265026</v>
      </c>
      <c r="L25" s="26">
        <v>192600</v>
      </c>
      <c r="M25" s="24">
        <v>23.049099999999999</v>
      </c>
      <c r="N25" s="24">
        <v>18.160399999999999</v>
      </c>
      <c r="O25" s="24">
        <v>4.8887</v>
      </c>
      <c r="P25" s="26">
        <f t="shared" ref="P25:AY25" si="101">SUM(P23:P24)</f>
        <v>0</v>
      </c>
      <c r="Q25" s="26">
        <f t="shared" si="101"/>
        <v>0</v>
      </c>
      <c r="R25" s="26">
        <f t="shared" si="101"/>
        <v>0</v>
      </c>
      <c r="S25" s="26">
        <f t="shared" si="101"/>
        <v>0</v>
      </c>
      <c r="T25" s="26">
        <f t="shared" si="101"/>
        <v>0</v>
      </c>
      <c r="U25" s="26">
        <f t="shared" si="101"/>
        <v>0</v>
      </c>
      <c r="V25" s="26">
        <f t="shared" si="101"/>
        <v>0</v>
      </c>
      <c r="W25" s="26">
        <f t="shared" si="101"/>
        <v>0</v>
      </c>
      <c r="X25" s="26">
        <f t="shared" si="101"/>
        <v>0</v>
      </c>
      <c r="Y25" s="26">
        <f t="shared" si="101"/>
        <v>0</v>
      </c>
      <c r="Z25" s="26">
        <f t="shared" si="101"/>
        <v>0</v>
      </c>
      <c r="AA25" s="26">
        <f t="shared" si="101"/>
        <v>0</v>
      </c>
      <c r="AB25" s="26">
        <f t="shared" si="101"/>
        <v>0</v>
      </c>
      <c r="AC25" s="26">
        <f t="shared" si="101"/>
        <v>0</v>
      </c>
      <c r="AD25" s="26">
        <f t="shared" si="101"/>
        <v>0</v>
      </c>
      <c r="AE25" s="26">
        <f t="shared" si="101"/>
        <v>0</v>
      </c>
      <c r="AF25" s="26">
        <f t="shared" si="101"/>
        <v>0</v>
      </c>
      <c r="AG25" s="26">
        <f t="shared" si="101"/>
        <v>0</v>
      </c>
      <c r="AH25" s="51">
        <f t="shared" si="101"/>
        <v>0</v>
      </c>
      <c r="AI25" s="51">
        <f t="shared" si="101"/>
        <v>0</v>
      </c>
      <c r="AJ25" s="24">
        <f t="shared" si="101"/>
        <v>0</v>
      </c>
      <c r="AK25" s="24">
        <f t="shared" si="101"/>
        <v>0</v>
      </c>
      <c r="AL25" s="24">
        <f t="shared" si="101"/>
        <v>0</v>
      </c>
      <c r="AM25" s="24">
        <f t="shared" si="101"/>
        <v>0</v>
      </c>
      <c r="AN25" s="51">
        <f t="shared" si="101"/>
        <v>0</v>
      </c>
      <c r="AO25" s="51">
        <f t="shared" si="101"/>
        <v>0</v>
      </c>
      <c r="AP25" s="51">
        <f t="shared" si="101"/>
        <v>0</v>
      </c>
      <c r="AQ25" s="26">
        <f t="shared" si="101"/>
        <v>18455463</v>
      </c>
      <c r="AR25" s="26">
        <f t="shared" si="101"/>
        <v>13251298</v>
      </c>
      <c r="AS25" s="26">
        <f t="shared" si="101"/>
        <v>200000</v>
      </c>
      <c r="AT25" s="26">
        <f t="shared" si="101"/>
        <v>4546539</v>
      </c>
      <c r="AU25" s="26">
        <f t="shared" si="101"/>
        <v>265026</v>
      </c>
      <c r="AV25" s="26">
        <f t="shared" si="101"/>
        <v>192600</v>
      </c>
      <c r="AW25" s="51">
        <f t="shared" si="101"/>
        <v>23.049099999999999</v>
      </c>
      <c r="AX25" s="51">
        <f t="shared" si="101"/>
        <v>18.160399999999999</v>
      </c>
      <c r="AY25" s="51">
        <f t="shared" si="101"/>
        <v>4.8887</v>
      </c>
      <c r="AZ25" s="15">
        <f>AR25-H25</f>
        <v>0</v>
      </c>
    </row>
    <row r="26" spans="1:52" x14ac:dyDescent="0.25">
      <c r="A26" s="2">
        <v>1407</v>
      </c>
      <c r="B26" s="18">
        <v>600012654</v>
      </c>
      <c r="C26" s="18" t="s">
        <v>107</v>
      </c>
      <c r="D26" s="2">
        <v>3121</v>
      </c>
      <c r="E26" s="2" t="s">
        <v>60</v>
      </c>
      <c r="F26" s="18" t="s">
        <v>61</v>
      </c>
      <c r="G26" s="43">
        <v>23742153</v>
      </c>
      <c r="H26" s="43">
        <v>17305488</v>
      </c>
      <c r="I26" s="43">
        <v>0</v>
      </c>
      <c r="J26" s="43">
        <v>5849255</v>
      </c>
      <c r="K26" s="43">
        <v>346110</v>
      </c>
      <c r="L26" s="43">
        <v>241300</v>
      </c>
      <c r="M26" s="18">
        <v>31.579000000000001</v>
      </c>
      <c r="N26" s="18">
        <v>25.190799999999999</v>
      </c>
      <c r="O26" s="18">
        <v>6.3881999999999994</v>
      </c>
      <c r="P26" s="43"/>
      <c r="Q26" s="43"/>
      <c r="R26" s="43"/>
      <c r="S26" s="43"/>
      <c r="T26" s="43"/>
      <c r="U26" s="43">
        <f t="shared" ref="U26:U28" si="102">P26+Q26+R26+S26+T26</f>
        <v>0</v>
      </c>
      <c r="V26" s="43"/>
      <c r="W26" s="43"/>
      <c r="X26" s="43"/>
      <c r="Y26" s="43"/>
      <c r="Z26" s="43">
        <f t="shared" ref="Z26:Z28" si="103">V26+W26+X26+Y26</f>
        <v>0</v>
      </c>
      <c r="AA26" s="43">
        <f t="shared" ref="AA26:AA28" si="104">U26+Z26</f>
        <v>0</v>
      </c>
      <c r="AB26" s="43">
        <f t="shared" ref="AB26:AB28" si="105">ROUND((U26+V26+W26)*33.8%,0)</f>
        <v>0</v>
      </c>
      <c r="AC26" s="43">
        <f t="shared" ref="AC26:AC28" si="106">ROUND(U26*2%,0)</f>
        <v>0</v>
      </c>
      <c r="AD26" s="43"/>
      <c r="AE26" s="43"/>
      <c r="AF26" s="43"/>
      <c r="AG26" s="43">
        <f t="shared" ref="AG26:AG28" si="107">AD26+AE26+AF26</f>
        <v>0</v>
      </c>
      <c r="AH26" s="32"/>
      <c r="AI26" s="32"/>
      <c r="AJ26" s="18"/>
      <c r="AK26" s="18"/>
      <c r="AL26" s="18"/>
      <c r="AM26" s="18"/>
      <c r="AN26" s="32">
        <f t="shared" ref="AN26:AN28" si="108">AH26+AJ26+AK26+AL26</f>
        <v>0</v>
      </c>
      <c r="AO26" s="32">
        <f t="shared" ref="AO26:AO28" si="109">AI26+AM26</f>
        <v>0</v>
      </c>
      <c r="AP26" s="32">
        <f t="shared" ref="AP26:AP28" si="110">AN26+AO26</f>
        <v>0</v>
      </c>
      <c r="AQ26" s="43">
        <f t="shared" ref="AQ26:AQ28" si="111">AR26+AS26+AT26+AU26+AV26</f>
        <v>23742153</v>
      </c>
      <c r="AR26" s="43">
        <f t="shared" ref="AR26:AR28" si="112">H26+U26</f>
        <v>17305488</v>
      </c>
      <c r="AS26" s="43">
        <f t="shared" ref="AS26:AS28" si="113">I26+Z26</f>
        <v>0</v>
      </c>
      <c r="AT26" s="43">
        <f t="shared" ref="AT26:AU28" si="114">J26+AB26</f>
        <v>5849255</v>
      </c>
      <c r="AU26" s="43">
        <f t="shared" si="114"/>
        <v>346110</v>
      </c>
      <c r="AV26" s="43">
        <f t="shared" ref="AV26:AV28" si="115">L26+AG26</f>
        <v>241300</v>
      </c>
      <c r="AW26" s="32">
        <f t="shared" ref="AW26:AW28" si="116">AX26+AY26</f>
        <v>31.579000000000001</v>
      </c>
      <c r="AX26" s="32">
        <f t="shared" ref="AX26:AY28" si="117">N26+AN26</f>
        <v>25.190799999999999</v>
      </c>
      <c r="AY26" s="32">
        <f t="shared" si="117"/>
        <v>6.3881999999999994</v>
      </c>
    </row>
    <row r="27" spans="1:52" x14ac:dyDescent="0.25">
      <c r="A27" s="2">
        <v>1407</v>
      </c>
      <c r="B27" s="18">
        <v>600012654</v>
      </c>
      <c r="C27" s="18" t="s">
        <v>107</v>
      </c>
      <c r="D27" s="2">
        <v>3121</v>
      </c>
      <c r="E27" s="2" t="s">
        <v>62</v>
      </c>
      <c r="F27" s="18" t="s">
        <v>218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18">
        <v>0</v>
      </c>
      <c r="N27" s="18">
        <v>0</v>
      </c>
      <c r="O27" s="18">
        <v>0</v>
      </c>
      <c r="P27" s="43"/>
      <c r="Q27" s="43"/>
      <c r="R27" s="43"/>
      <c r="S27" s="43"/>
      <c r="T27" s="43"/>
      <c r="U27" s="43">
        <f t="shared" si="102"/>
        <v>0</v>
      </c>
      <c r="V27" s="43"/>
      <c r="W27" s="43"/>
      <c r="X27" s="43"/>
      <c r="Y27" s="43"/>
      <c r="Z27" s="43">
        <f t="shared" si="103"/>
        <v>0</v>
      </c>
      <c r="AA27" s="43">
        <f t="shared" si="104"/>
        <v>0</v>
      </c>
      <c r="AB27" s="43">
        <f t="shared" si="105"/>
        <v>0</v>
      </c>
      <c r="AC27" s="43">
        <f t="shared" si="106"/>
        <v>0</v>
      </c>
      <c r="AD27" s="43"/>
      <c r="AE27" s="43"/>
      <c r="AF27" s="43"/>
      <c r="AG27" s="43">
        <f t="shared" si="107"/>
        <v>0</v>
      </c>
      <c r="AH27" s="32"/>
      <c r="AI27" s="32"/>
      <c r="AJ27" s="18"/>
      <c r="AK27" s="18"/>
      <c r="AL27" s="18"/>
      <c r="AM27" s="18"/>
      <c r="AN27" s="32">
        <f t="shared" si="108"/>
        <v>0</v>
      </c>
      <c r="AO27" s="32">
        <f t="shared" si="109"/>
        <v>0</v>
      </c>
      <c r="AP27" s="32">
        <f t="shared" si="110"/>
        <v>0</v>
      </c>
      <c r="AQ27" s="43">
        <f t="shared" si="111"/>
        <v>0</v>
      </c>
      <c r="AR27" s="43">
        <f t="shared" si="112"/>
        <v>0</v>
      </c>
      <c r="AS27" s="43">
        <f t="shared" si="113"/>
        <v>0</v>
      </c>
      <c r="AT27" s="43">
        <f t="shared" si="114"/>
        <v>0</v>
      </c>
      <c r="AU27" s="43">
        <f t="shared" si="114"/>
        <v>0</v>
      </c>
      <c r="AV27" s="43">
        <f t="shared" si="115"/>
        <v>0</v>
      </c>
      <c r="AW27" s="32">
        <f t="shared" si="116"/>
        <v>0</v>
      </c>
      <c r="AX27" s="32">
        <f t="shared" si="117"/>
        <v>0</v>
      </c>
      <c r="AY27" s="32">
        <f t="shared" si="117"/>
        <v>0</v>
      </c>
    </row>
    <row r="28" spans="1:52" x14ac:dyDescent="0.25">
      <c r="A28" s="2">
        <v>1407</v>
      </c>
      <c r="B28" s="18">
        <v>600012654</v>
      </c>
      <c r="C28" s="18" t="s">
        <v>107</v>
      </c>
      <c r="D28" s="2">
        <v>3141</v>
      </c>
      <c r="E28" s="2" t="s">
        <v>63</v>
      </c>
      <c r="F28" s="18" t="s">
        <v>218</v>
      </c>
      <c r="G28" s="43">
        <v>3706863</v>
      </c>
      <c r="H28" s="43">
        <v>2705334</v>
      </c>
      <c r="I28" s="43">
        <v>0</v>
      </c>
      <c r="J28" s="43">
        <v>914402</v>
      </c>
      <c r="K28" s="43">
        <v>54107</v>
      </c>
      <c r="L28" s="43">
        <v>33020</v>
      </c>
      <c r="M28" s="18">
        <v>9.1999999999999993</v>
      </c>
      <c r="N28" s="18">
        <v>0</v>
      </c>
      <c r="O28" s="18">
        <v>9.1999999999999993</v>
      </c>
      <c r="P28" s="43"/>
      <c r="Q28" s="43"/>
      <c r="R28" s="43"/>
      <c r="S28" s="43"/>
      <c r="T28" s="43"/>
      <c r="U28" s="43">
        <f t="shared" si="102"/>
        <v>0</v>
      </c>
      <c r="V28" s="43"/>
      <c r="W28" s="43"/>
      <c r="X28" s="43"/>
      <c r="Y28" s="43"/>
      <c r="Z28" s="43">
        <f t="shared" si="103"/>
        <v>0</v>
      </c>
      <c r="AA28" s="43">
        <f t="shared" si="104"/>
        <v>0</v>
      </c>
      <c r="AB28" s="43">
        <f t="shared" si="105"/>
        <v>0</v>
      </c>
      <c r="AC28" s="43">
        <f t="shared" si="106"/>
        <v>0</v>
      </c>
      <c r="AD28" s="43"/>
      <c r="AE28" s="43"/>
      <c r="AF28" s="43"/>
      <c r="AG28" s="43">
        <f t="shared" si="107"/>
        <v>0</v>
      </c>
      <c r="AH28" s="32"/>
      <c r="AI28" s="32"/>
      <c r="AJ28" s="18"/>
      <c r="AK28" s="18"/>
      <c r="AL28" s="18"/>
      <c r="AM28" s="18"/>
      <c r="AN28" s="32">
        <f t="shared" si="108"/>
        <v>0</v>
      </c>
      <c r="AO28" s="32">
        <f t="shared" si="109"/>
        <v>0</v>
      </c>
      <c r="AP28" s="32">
        <f t="shared" si="110"/>
        <v>0</v>
      </c>
      <c r="AQ28" s="43">
        <f t="shared" si="111"/>
        <v>3706863</v>
      </c>
      <c r="AR28" s="43">
        <f t="shared" si="112"/>
        <v>2705334</v>
      </c>
      <c r="AS28" s="43">
        <f t="shared" si="113"/>
        <v>0</v>
      </c>
      <c r="AT28" s="43">
        <f t="shared" si="114"/>
        <v>914402</v>
      </c>
      <c r="AU28" s="43">
        <f t="shared" si="114"/>
        <v>54107</v>
      </c>
      <c r="AV28" s="43">
        <f t="shared" si="115"/>
        <v>33020</v>
      </c>
      <c r="AW28" s="32">
        <f t="shared" si="116"/>
        <v>9.1999999999999993</v>
      </c>
      <c r="AX28" s="32">
        <f t="shared" si="117"/>
        <v>0</v>
      </c>
      <c r="AY28" s="32">
        <f t="shared" si="117"/>
        <v>9.1999999999999993</v>
      </c>
    </row>
    <row r="29" spans="1:52" x14ac:dyDescent="0.25">
      <c r="A29" s="23"/>
      <c r="B29" s="24"/>
      <c r="C29" s="24" t="s">
        <v>166</v>
      </c>
      <c r="D29" s="23"/>
      <c r="E29" s="23"/>
      <c r="F29" s="24"/>
      <c r="G29" s="26">
        <v>27449016</v>
      </c>
      <c r="H29" s="26">
        <v>20010822</v>
      </c>
      <c r="I29" s="26">
        <v>0</v>
      </c>
      <c r="J29" s="26">
        <v>6763657</v>
      </c>
      <c r="K29" s="26">
        <v>400217</v>
      </c>
      <c r="L29" s="26">
        <v>274320</v>
      </c>
      <c r="M29" s="24">
        <v>40.778999999999996</v>
      </c>
      <c r="N29" s="24">
        <v>25.190799999999999</v>
      </c>
      <c r="O29" s="24">
        <v>15.588199999999999</v>
      </c>
      <c r="P29" s="26">
        <f t="shared" ref="P29:AY29" si="118">SUM(P26:P28)</f>
        <v>0</v>
      </c>
      <c r="Q29" s="26">
        <f t="shared" si="118"/>
        <v>0</v>
      </c>
      <c r="R29" s="26">
        <f t="shared" si="118"/>
        <v>0</v>
      </c>
      <c r="S29" s="26">
        <f t="shared" si="118"/>
        <v>0</v>
      </c>
      <c r="T29" s="26">
        <f t="shared" si="118"/>
        <v>0</v>
      </c>
      <c r="U29" s="26">
        <f t="shared" si="118"/>
        <v>0</v>
      </c>
      <c r="V29" s="26">
        <f t="shared" si="118"/>
        <v>0</v>
      </c>
      <c r="W29" s="26">
        <f t="shared" si="118"/>
        <v>0</v>
      </c>
      <c r="X29" s="26">
        <f t="shared" si="118"/>
        <v>0</v>
      </c>
      <c r="Y29" s="26">
        <f t="shared" si="118"/>
        <v>0</v>
      </c>
      <c r="Z29" s="26">
        <f t="shared" si="118"/>
        <v>0</v>
      </c>
      <c r="AA29" s="26">
        <f t="shared" si="118"/>
        <v>0</v>
      </c>
      <c r="AB29" s="26">
        <f t="shared" si="118"/>
        <v>0</v>
      </c>
      <c r="AC29" s="26">
        <f t="shared" si="118"/>
        <v>0</v>
      </c>
      <c r="AD29" s="26">
        <f t="shared" si="118"/>
        <v>0</v>
      </c>
      <c r="AE29" s="26">
        <f t="shared" si="118"/>
        <v>0</v>
      </c>
      <c r="AF29" s="26">
        <f t="shared" si="118"/>
        <v>0</v>
      </c>
      <c r="AG29" s="26">
        <f t="shared" si="118"/>
        <v>0</v>
      </c>
      <c r="AH29" s="51">
        <f t="shared" si="118"/>
        <v>0</v>
      </c>
      <c r="AI29" s="51">
        <f t="shared" si="118"/>
        <v>0</v>
      </c>
      <c r="AJ29" s="24">
        <f t="shared" si="118"/>
        <v>0</v>
      </c>
      <c r="AK29" s="24">
        <f t="shared" si="118"/>
        <v>0</v>
      </c>
      <c r="AL29" s="24">
        <f t="shared" si="118"/>
        <v>0</v>
      </c>
      <c r="AM29" s="24">
        <f t="shared" si="118"/>
        <v>0</v>
      </c>
      <c r="AN29" s="51">
        <f t="shared" si="118"/>
        <v>0</v>
      </c>
      <c r="AO29" s="51">
        <f t="shared" si="118"/>
        <v>0</v>
      </c>
      <c r="AP29" s="51">
        <f t="shared" si="118"/>
        <v>0</v>
      </c>
      <c r="AQ29" s="26">
        <f t="shared" si="118"/>
        <v>27449016</v>
      </c>
      <c r="AR29" s="26">
        <f t="shared" si="118"/>
        <v>20010822</v>
      </c>
      <c r="AS29" s="26">
        <f t="shared" si="118"/>
        <v>0</v>
      </c>
      <c r="AT29" s="26">
        <f t="shared" si="118"/>
        <v>6763657</v>
      </c>
      <c r="AU29" s="26">
        <f t="shared" si="118"/>
        <v>400217</v>
      </c>
      <c r="AV29" s="26">
        <f t="shared" si="118"/>
        <v>274320</v>
      </c>
      <c r="AW29" s="51">
        <f t="shared" si="118"/>
        <v>40.778999999999996</v>
      </c>
      <c r="AX29" s="51">
        <f t="shared" si="118"/>
        <v>25.190799999999999</v>
      </c>
      <c r="AY29" s="51">
        <f t="shared" si="118"/>
        <v>15.588199999999999</v>
      </c>
      <c r="AZ29" s="15">
        <f>AR29-H29</f>
        <v>0</v>
      </c>
    </row>
    <row r="30" spans="1:52" x14ac:dyDescent="0.25">
      <c r="A30" s="2">
        <v>1408</v>
      </c>
      <c r="B30" s="18">
        <v>600012638</v>
      </c>
      <c r="C30" s="18" t="s">
        <v>108</v>
      </c>
      <c r="D30" s="2">
        <v>3121</v>
      </c>
      <c r="E30" s="2" t="s">
        <v>60</v>
      </c>
      <c r="F30" s="18" t="s">
        <v>61</v>
      </c>
      <c r="G30" s="43">
        <v>29254166</v>
      </c>
      <c r="H30" s="43">
        <v>21255969</v>
      </c>
      <c r="I30" s="43">
        <v>70000</v>
      </c>
      <c r="J30" s="43">
        <v>7208178</v>
      </c>
      <c r="K30" s="43">
        <v>425119</v>
      </c>
      <c r="L30" s="43">
        <v>294900</v>
      </c>
      <c r="M30" s="18">
        <v>37.0306</v>
      </c>
      <c r="N30" s="18">
        <v>29.259499999999999</v>
      </c>
      <c r="O30" s="18">
        <v>7.7710999999999997</v>
      </c>
      <c r="P30" s="43"/>
      <c r="Q30" s="43"/>
      <c r="R30" s="43"/>
      <c r="S30" s="43"/>
      <c r="T30" s="43"/>
      <c r="U30" s="43">
        <f t="shared" ref="U30:U32" si="119">P30+Q30+R30+S30+T30</f>
        <v>0</v>
      </c>
      <c r="V30" s="43"/>
      <c r="W30" s="43"/>
      <c r="X30" s="43"/>
      <c r="Y30" s="43"/>
      <c r="Z30" s="43">
        <f t="shared" ref="Z30:Z32" si="120">V30+W30+X30+Y30</f>
        <v>0</v>
      </c>
      <c r="AA30" s="43">
        <f t="shared" ref="AA30:AA32" si="121">U30+Z30</f>
        <v>0</v>
      </c>
      <c r="AB30" s="43">
        <f t="shared" ref="AB30:AB32" si="122">ROUND((U30+V30+W30)*33.8%,0)</f>
        <v>0</v>
      </c>
      <c r="AC30" s="43">
        <f t="shared" ref="AC30:AC32" si="123">ROUND(U30*2%,0)</f>
        <v>0</v>
      </c>
      <c r="AD30" s="43"/>
      <c r="AE30" s="43"/>
      <c r="AF30" s="43"/>
      <c r="AG30" s="43">
        <f t="shared" ref="AG30:AG32" si="124">AD30+AE30+AF30</f>
        <v>0</v>
      </c>
      <c r="AH30" s="32"/>
      <c r="AI30" s="32"/>
      <c r="AJ30" s="18"/>
      <c r="AK30" s="18"/>
      <c r="AL30" s="18"/>
      <c r="AM30" s="18"/>
      <c r="AN30" s="32">
        <f t="shared" ref="AN30:AN32" si="125">AH30+AJ30+AK30+AL30</f>
        <v>0</v>
      </c>
      <c r="AO30" s="32">
        <f t="shared" ref="AO30:AO32" si="126">AI30+AM30</f>
        <v>0</v>
      </c>
      <c r="AP30" s="32">
        <f t="shared" ref="AP30:AP32" si="127">AN30+AO30</f>
        <v>0</v>
      </c>
      <c r="AQ30" s="43">
        <f t="shared" ref="AQ30:AQ32" si="128">AR30+AS30+AT30+AU30+AV30</f>
        <v>29254166</v>
      </c>
      <c r="AR30" s="43">
        <f t="shared" ref="AR30:AR32" si="129">H30+U30</f>
        <v>21255969</v>
      </c>
      <c r="AS30" s="43">
        <f t="shared" ref="AS30:AS32" si="130">I30+Z30</f>
        <v>70000</v>
      </c>
      <c r="AT30" s="43">
        <f t="shared" ref="AT30:AU32" si="131">J30+AB30</f>
        <v>7208178</v>
      </c>
      <c r="AU30" s="43">
        <f t="shared" si="131"/>
        <v>425119</v>
      </c>
      <c r="AV30" s="43">
        <f t="shared" ref="AV30:AV32" si="132">L30+AG30</f>
        <v>294900</v>
      </c>
      <c r="AW30" s="32">
        <f t="shared" ref="AW30:AW32" si="133">AX30+AY30</f>
        <v>37.0306</v>
      </c>
      <c r="AX30" s="32">
        <f t="shared" ref="AX30:AY32" si="134">N30+AN30</f>
        <v>29.259499999999999</v>
      </c>
      <c r="AY30" s="32">
        <f t="shared" si="134"/>
        <v>7.7710999999999997</v>
      </c>
    </row>
    <row r="31" spans="1:52" x14ac:dyDescent="0.25">
      <c r="A31" s="2">
        <v>1408</v>
      </c>
      <c r="B31" s="18">
        <v>600012638</v>
      </c>
      <c r="C31" s="18" t="s">
        <v>108</v>
      </c>
      <c r="D31" s="2">
        <v>3121</v>
      </c>
      <c r="E31" s="2" t="s">
        <v>62</v>
      </c>
      <c r="F31" s="18" t="s">
        <v>218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18">
        <v>0</v>
      </c>
      <c r="N31" s="18">
        <v>0</v>
      </c>
      <c r="O31" s="18">
        <v>0</v>
      </c>
      <c r="P31" s="43"/>
      <c r="Q31" s="43"/>
      <c r="R31" s="43"/>
      <c r="S31" s="43"/>
      <c r="T31" s="43"/>
      <c r="U31" s="43">
        <f t="shared" si="119"/>
        <v>0</v>
      </c>
      <c r="V31" s="43"/>
      <c r="W31" s="43"/>
      <c r="X31" s="43"/>
      <c r="Y31" s="43"/>
      <c r="Z31" s="43">
        <f t="shared" si="120"/>
        <v>0</v>
      </c>
      <c r="AA31" s="43">
        <f t="shared" si="121"/>
        <v>0</v>
      </c>
      <c r="AB31" s="43">
        <f t="shared" si="122"/>
        <v>0</v>
      </c>
      <c r="AC31" s="43">
        <f t="shared" si="123"/>
        <v>0</v>
      </c>
      <c r="AD31" s="43"/>
      <c r="AE31" s="43"/>
      <c r="AF31" s="43"/>
      <c r="AG31" s="43">
        <f t="shared" si="124"/>
        <v>0</v>
      </c>
      <c r="AH31" s="32"/>
      <c r="AI31" s="32"/>
      <c r="AJ31" s="18"/>
      <c r="AK31" s="18"/>
      <c r="AL31" s="18"/>
      <c r="AM31" s="18"/>
      <c r="AN31" s="32">
        <f t="shared" si="125"/>
        <v>0</v>
      </c>
      <c r="AO31" s="32">
        <f t="shared" si="126"/>
        <v>0</v>
      </c>
      <c r="AP31" s="32">
        <f t="shared" si="127"/>
        <v>0</v>
      </c>
      <c r="AQ31" s="43">
        <f t="shared" si="128"/>
        <v>0</v>
      </c>
      <c r="AR31" s="43">
        <f t="shared" si="129"/>
        <v>0</v>
      </c>
      <c r="AS31" s="43">
        <f t="shared" si="130"/>
        <v>0</v>
      </c>
      <c r="AT31" s="43">
        <f t="shared" si="131"/>
        <v>0</v>
      </c>
      <c r="AU31" s="43">
        <f t="shared" si="131"/>
        <v>0</v>
      </c>
      <c r="AV31" s="43">
        <f t="shared" si="132"/>
        <v>0</v>
      </c>
      <c r="AW31" s="32">
        <f t="shared" si="133"/>
        <v>0</v>
      </c>
      <c r="AX31" s="32">
        <f t="shared" si="134"/>
        <v>0</v>
      </c>
      <c r="AY31" s="32">
        <f t="shared" si="134"/>
        <v>0</v>
      </c>
    </row>
    <row r="32" spans="1:52" x14ac:dyDescent="0.25">
      <c r="A32" s="2">
        <v>1408</v>
      </c>
      <c r="B32" s="18">
        <v>600012638</v>
      </c>
      <c r="C32" s="18" t="s">
        <v>108</v>
      </c>
      <c r="D32" s="2">
        <v>3141</v>
      </c>
      <c r="E32" s="2" t="s">
        <v>63</v>
      </c>
      <c r="F32" s="18" t="s">
        <v>218</v>
      </c>
      <c r="G32" s="43">
        <v>2070426</v>
      </c>
      <c r="H32" s="43">
        <v>1510691</v>
      </c>
      <c r="I32" s="43">
        <v>0</v>
      </c>
      <c r="J32" s="43">
        <v>510613</v>
      </c>
      <c r="K32" s="43">
        <v>30214</v>
      </c>
      <c r="L32" s="43">
        <v>18908</v>
      </c>
      <c r="M32" s="18">
        <v>5.14</v>
      </c>
      <c r="N32" s="18">
        <v>0</v>
      </c>
      <c r="O32" s="18">
        <v>5.14</v>
      </c>
      <c r="P32" s="43"/>
      <c r="Q32" s="43"/>
      <c r="R32" s="43"/>
      <c r="S32" s="43"/>
      <c r="T32" s="43"/>
      <c r="U32" s="43">
        <f t="shared" si="119"/>
        <v>0</v>
      </c>
      <c r="V32" s="43"/>
      <c r="W32" s="43"/>
      <c r="X32" s="43"/>
      <c r="Y32" s="43"/>
      <c r="Z32" s="43">
        <f t="shared" si="120"/>
        <v>0</v>
      </c>
      <c r="AA32" s="43">
        <f t="shared" si="121"/>
        <v>0</v>
      </c>
      <c r="AB32" s="43">
        <f t="shared" si="122"/>
        <v>0</v>
      </c>
      <c r="AC32" s="43">
        <f t="shared" si="123"/>
        <v>0</v>
      </c>
      <c r="AD32" s="43"/>
      <c r="AE32" s="43"/>
      <c r="AF32" s="43"/>
      <c r="AG32" s="43">
        <f t="shared" si="124"/>
        <v>0</v>
      </c>
      <c r="AH32" s="32"/>
      <c r="AI32" s="32"/>
      <c r="AJ32" s="18"/>
      <c r="AK32" s="18"/>
      <c r="AL32" s="18"/>
      <c r="AM32" s="18"/>
      <c r="AN32" s="32">
        <f t="shared" si="125"/>
        <v>0</v>
      </c>
      <c r="AO32" s="32">
        <f t="shared" si="126"/>
        <v>0</v>
      </c>
      <c r="AP32" s="32">
        <f t="shared" si="127"/>
        <v>0</v>
      </c>
      <c r="AQ32" s="43">
        <f t="shared" si="128"/>
        <v>2070426</v>
      </c>
      <c r="AR32" s="43">
        <f t="shared" si="129"/>
        <v>1510691</v>
      </c>
      <c r="AS32" s="43">
        <f t="shared" si="130"/>
        <v>0</v>
      </c>
      <c r="AT32" s="43">
        <f t="shared" si="131"/>
        <v>510613</v>
      </c>
      <c r="AU32" s="43">
        <f t="shared" si="131"/>
        <v>30214</v>
      </c>
      <c r="AV32" s="43">
        <f t="shared" si="132"/>
        <v>18908</v>
      </c>
      <c r="AW32" s="32">
        <f t="shared" si="133"/>
        <v>5.14</v>
      </c>
      <c r="AX32" s="32">
        <f t="shared" si="134"/>
        <v>0</v>
      </c>
      <c r="AY32" s="32">
        <f t="shared" si="134"/>
        <v>5.14</v>
      </c>
    </row>
    <row r="33" spans="1:52" x14ac:dyDescent="0.25">
      <c r="A33" s="23"/>
      <c r="B33" s="24"/>
      <c r="C33" s="24" t="s">
        <v>167</v>
      </c>
      <c r="D33" s="23"/>
      <c r="E33" s="23"/>
      <c r="F33" s="24"/>
      <c r="G33" s="26">
        <v>31324592</v>
      </c>
      <c r="H33" s="26">
        <v>22766660</v>
      </c>
      <c r="I33" s="26">
        <v>70000</v>
      </c>
      <c r="J33" s="26">
        <v>7718791</v>
      </c>
      <c r="K33" s="26">
        <v>455333</v>
      </c>
      <c r="L33" s="26">
        <v>313808</v>
      </c>
      <c r="M33" s="24">
        <v>42.1706</v>
      </c>
      <c r="N33" s="24">
        <v>29.259499999999999</v>
      </c>
      <c r="O33" s="24">
        <v>12.911099999999999</v>
      </c>
      <c r="P33" s="26">
        <f t="shared" ref="P33:AY33" si="135">SUM(P30:P32)</f>
        <v>0</v>
      </c>
      <c r="Q33" s="26">
        <f t="shared" si="135"/>
        <v>0</v>
      </c>
      <c r="R33" s="26">
        <f t="shared" si="135"/>
        <v>0</v>
      </c>
      <c r="S33" s="26">
        <f t="shared" si="135"/>
        <v>0</v>
      </c>
      <c r="T33" s="26">
        <f t="shared" si="135"/>
        <v>0</v>
      </c>
      <c r="U33" s="26">
        <f t="shared" si="135"/>
        <v>0</v>
      </c>
      <c r="V33" s="26">
        <f t="shared" si="135"/>
        <v>0</v>
      </c>
      <c r="W33" s="26">
        <f t="shared" si="135"/>
        <v>0</v>
      </c>
      <c r="X33" s="26">
        <f t="shared" si="135"/>
        <v>0</v>
      </c>
      <c r="Y33" s="26">
        <f t="shared" si="135"/>
        <v>0</v>
      </c>
      <c r="Z33" s="26">
        <f t="shared" si="135"/>
        <v>0</v>
      </c>
      <c r="AA33" s="26">
        <f t="shared" si="135"/>
        <v>0</v>
      </c>
      <c r="AB33" s="26">
        <f t="shared" si="135"/>
        <v>0</v>
      </c>
      <c r="AC33" s="26">
        <f t="shared" si="135"/>
        <v>0</v>
      </c>
      <c r="AD33" s="26">
        <f t="shared" si="135"/>
        <v>0</v>
      </c>
      <c r="AE33" s="26">
        <f t="shared" si="135"/>
        <v>0</v>
      </c>
      <c r="AF33" s="26">
        <f t="shared" si="135"/>
        <v>0</v>
      </c>
      <c r="AG33" s="26">
        <f t="shared" si="135"/>
        <v>0</v>
      </c>
      <c r="AH33" s="51">
        <f t="shared" si="135"/>
        <v>0</v>
      </c>
      <c r="AI33" s="51">
        <f t="shared" si="135"/>
        <v>0</v>
      </c>
      <c r="AJ33" s="24">
        <f t="shared" si="135"/>
        <v>0</v>
      </c>
      <c r="AK33" s="24">
        <f t="shared" si="135"/>
        <v>0</v>
      </c>
      <c r="AL33" s="24">
        <f t="shared" si="135"/>
        <v>0</v>
      </c>
      <c r="AM33" s="24">
        <f t="shared" si="135"/>
        <v>0</v>
      </c>
      <c r="AN33" s="51">
        <f t="shared" si="135"/>
        <v>0</v>
      </c>
      <c r="AO33" s="51">
        <f t="shared" si="135"/>
        <v>0</v>
      </c>
      <c r="AP33" s="51">
        <f t="shared" si="135"/>
        <v>0</v>
      </c>
      <c r="AQ33" s="26">
        <f t="shared" si="135"/>
        <v>31324592</v>
      </c>
      <c r="AR33" s="26">
        <f t="shared" si="135"/>
        <v>22766660</v>
      </c>
      <c r="AS33" s="26">
        <f t="shared" si="135"/>
        <v>70000</v>
      </c>
      <c r="AT33" s="26">
        <f t="shared" si="135"/>
        <v>7718791</v>
      </c>
      <c r="AU33" s="26">
        <f t="shared" si="135"/>
        <v>455333</v>
      </c>
      <c r="AV33" s="26">
        <f t="shared" si="135"/>
        <v>313808</v>
      </c>
      <c r="AW33" s="51">
        <f t="shared" si="135"/>
        <v>42.1706</v>
      </c>
      <c r="AX33" s="51">
        <f t="shared" si="135"/>
        <v>29.259499999999999</v>
      </c>
      <c r="AY33" s="51">
        <f t="shared" si="135"/>
        <v>12.911099999999999</v>
      </c>
      <c r="AZ33" s="15">
        <f>AR33-H33</f>
        <v>0</v>
      </c>
    </row>
    <row r="34" spans="1:52" x14ac:dyDescent="0.25">
      <c r="A34" s="2">
        <v>1409</v>
      </c>
      <c r="B34" s="18">
        <v>600171744</v>
      </c>
      <c r="C34" s="18" t="s">
        <v>109</v>
      </c>
      <c r="D34" s="2">
        <v>3121</v>
      </c>
      <c r="E34" s="2" t="s">
        <v>60</v>
      </c>
      <c r="F34" s="18" t="s">
        <v>61</v>
      </c>
      <c r="G34" s="43">
        <v>46849490</v>
      </c>
      <c r="H34" s="43">
        <v>33758538</v>
      </c>
      <c r="I34" s="43">
        <v>470400</v>
      </c>
      <c r="J34" s="43">
        <v>11569381</v>
      </c>
      <c r="K34" s="43">
        <v>675171</v>
      </c>
      <c r="L34" s="43">
        <v>376000</v>
      </c>
      <c r="M34" s="18">
        <v>56.9512</v>
      </c>
      <c r="N34" s="18">
        <v>47.865299999999998</v>
      </c>
      <c r="O34" s="18">
        <v>9.0859000000000005</v>
      </c>
      <c r="P34" s="43"/>
      <c r="Q34" s="43"/>
      <c r="R34" s="43"/>
      <c r="S34" s="43"/>
      <c r="T34" s="43"/>
      <c r="U34" s="43">
        <f t="shared" ref="U34:U35" si="136">P34+Q34+R34+S34+T34</f>
        <v>0</v>
      </c>
      <c r="V34" s="43"/>
      <c r="W34" s="43"/>
      <c r="X34" s="43"/>
      <c r="Y34" s="43"/>
      <c r="Z34" s="43">
        <f t="shared" ref="Z34:Z35" si="137">V34+W34+X34+Y34</f>
        <v>0</v>
      </c>
      <c r="AA34" s="43">
        <f t="shared" ref="AA34:AA35" si="138">U34+Z34</f>
        <v>0</v>
      </c>
      <c r="AB34" s="43">
        <f t="shared" ref="AB34:AB35" si="139">ROUND((U34+V34+W34)*33.8%,0)</f>
        <v>0</v>
      </c>
      <c r="AC34" s="43">
        <f t="shared" ref="AC34:AC35" si="140">ROUND(U34*2%,0)</f>
        <v>0</v>
      </c>
      <c r="AD34" s="43"/>
      <c r="AE34" s="43"/>
      <c r="AF34" s="43"/>
      <c r="AG34" s="43">
        <f t="shared" ref="AG34:AG35" si="141">AD34+AE34+AF34</f>
        <v>0</v>
      </c>
      <c r="AH34" s="32"/>
      <c r="AI34" s="32"/>
      <c r="AJ34" s="18"/>
      <c r="AK34" s="18"/>
      <c r="AL34" s="18"/>
      <c r="AM34" s="18"/>
      <c r="AN34" s="32">
        <f t="shared" ref="AN34:AN35" si="142">AH34+AJ34+AK34+AL34</f>
        <v>0</v>
      </c>
      <c r="AO34" s="32">
        <f t="shared" ref="AO34:AO35" si="143">AI34+AM34</f>
        <v>0</v>
      </c>
      <c r="AP34" s="32">
        <f t="shared" ref="AP34:AP35" si="144">AN34+AO34</f>
        <v>0</v>
      </c>
      <c r="AQ34" s="43">
        <f t="shared" ref="AQ34:AQ35" si="145">AR34+AS34+AT34+AU34+AV34</f>
        <v>46849490</v>
      </c>
      <c r="AR34" s="43">
        <f t="shared" ref="AR34:AR35" si="146">H34+U34</f>
        <v>33758538</v>
      </c>
      <c r="AS34" s="43">
        <f t="shared" ref="AS34:AS35" si="147">I34+Z34</f>
        <v>470400</v>
      </c>
      <c r="AT34" s="43">
        <f t="shared" ref="AT34:AU35" si="148">J34+AB34</f>
        <v>11569381</v>
      </c>
      <c r="AU34" s="43">
        <f t="shared" si="148"/>
        <v>675171</v>
      </c>
      <c r="AV34" s="43">
        <f t="shared" ref="AV34:AV35" si="149">L34+AG34</f>
        <v>376000</v>
      </c>
      <c r="AW34" s="32">
        <f t="shared" ref="AW34:AW35" si="150">AX34+AY34</f>
        <v>56.9512</v>
      </c>
      <c r="AX34" s="32">
        <f t="shared" ref="AX34:AY35" si="151">N34+AN34</f>
        <v>47.865299999999998</v>
      </c>
      <c r="AY34" s="32">
        <f t="shared" si="151"/>
        <v>9.0859000000000005</v>
      </c>
    </row>
    <row r="35" spans="1:52" x14ac:dyDescent="0.25">
      <c r="A35" s="2">
        <v>1409</v>
      </c>
      <c r="B35" s="18">
        <v>600171744</v>
      </c>
      <c r="C35" s="18" t="s">
        <v>109</v>
      </c>
      <c r="D35" s="2">
        <v>3121</v>
      </c>
      <c r="E35" s="2" t="s">
        <v>62</v>
      </c>
      <c r="F35" s="18" t="s">
        <v>218</v>
      </c>
      <c r="G35" s="43">
        <v>781931</v>
      </c>
      <c r="H35" s="43">
        <v>575796</v>
      </c>
      <c r="I35" s="43">
        <v>0</v>
      </c>
      <c r="J35" s="43">
        <v>194619</v>
      </c>
      <c r="K35" s="43">
        <v>11516</v>
      </c>
      <c r="L35" s="43">
        <v>0</v>
      </c>
      <c r="M35" s="18">
        <v>1.46</v>
      </c>
      <c r="N35" s="18">
        <v>1.46</v>
      </c>
      <c r="O35" s="18">
        <v>0</v>
      </c>
      <c r="P35" s="43"/>
      <c r="Q35" s="43"/>
      <c r="R35" s="43"/>
      <c r="S35" s="43"/>
      <c r="T35" s="43"/>
      <c r="U35" s="43">
        <f t="shared" si="136"/>
        <v>0</v>
      </c>
      <c r="V35" s="43"/>
      <c r="W35" s="43"/>
      <c r="X35" s="43"/>
      <c r="Y35" s="43"/>
      <c r="Z35" s="43">
        <f t="shared" si="137"/>
        <v>0</v>
      </c>
      <c r="AA35" s="43">
        <f t="shared" si="138"/>
        <v>0</v>
      </c>
      <c r="AB35" s="43">
        <f t="shared" si="139"/>
        <v>0</v>
      </c>
      <c r="AC35" s="43">
        <f t="shared" si="140"/>
        <v>0</v>
      </c>
      <c r="AD35" s="43"/>
      <c r="AE35" s="43"/>
      <c r="AF35" s="43"/>
      <c r="AG35" s="43">
        <f t="shared" si="141"/>
        <v>0</v>
      </c>
      <c r="AH35" s="32"/>
      <c r="AI35" s="32"/>
      <c r="AJ35" s="18"/>
      <c r="AK35" s="18"/>
      <c r="AL35" s="18"/>
      <c r="AM35" s="18"/>
      <c r="AN35" s="32">
        <f t="shared" si="142"/>
        <v>0</v>
      </c>
      <c r="AO35" s="32">
        <f t="shared" si="143"/>
        <v>0</v>
      </c>
      <c r="AP35" s="32">
        <f t="shared" si="144"/>
        <v>0</v>
      </c>
      <c r="AQ35" s="43">
        <f t="shared" si="145"/>
        <v>781931</v>
      </c>
      <c r="AR35" s="43">
        <f t="shared" si="146"/>
        <v>575796</v>
      </c>
      <c r="AS35" s="43">
        <f t="shared" si="147"/>
        <v>0</v>
      </c>
      <c r="AT35" s="43">
        <f t="shared" si="148"/>
        <v>194619</v>
      </c>
      <c r="AU35" s="43">
        <f t="shared" si="148"/>
        <v>11516</v>
      </c>
      <c r="AV35" s="43">
        <f t="shared" si="149"/>
        <v>0</v>
      </c>
      <c r="AW35" s="32">
        <f t="shared" si="150"/>
        <v>1.46</v>
      </c>
      <c r="AX35" s="32">
        <f t="shared" si="151"/>
        <v>1.46</v>
      </c>
      <c r="AY35" s="32">
        <f t="shared" si="151"/>
        <v>0</v>
      </c>
    </row>
    <row r="36" spans="1:52" x14ac:dyDescent="0.25">
      <c r="A36" s="23"/>
      <c r="B36" s="24"/>
      <c r="C36" s="24" t="s">
        <v>168</v>
      </c>
      <c r="D36" s="23"/>
      <c r="E36" s="23"/>
      <c r="F36" s="24"/>
      <c r="G36" s="26">
        <v>47631421</v>
      </c>
      <c r="H36" s="26">
        <v>34334334</v>
      </c>
      <c r="I36" s="26">
        <v>470400</v>
      </c>
      <c r="J36" s="26">
        <v>11764000</v>
      </c>
      <c r="K36" s="26">
        <v>686687</v>
      </c>
      <c r="L36" s="26">
        <v>376000</v>
      </c>
      <c r="M36" s="24">
        <v>58.411200000000001</v>
      </c>
      <c r="N36" s="24">
        <v>49.325299999999999</v>
      </c>
      <c r="O36" s="24">
        <v>9.0859000000000005</v>
      </c>
      <c r="P36" s="26">
        <f t="shared" ref="P36:AY36" si="152">SUM(P34:P35)</f>
        <v>0</v>
      </c>
      <c r="Q36" s="26">
        <f t="shared" si="152"/>
        <v>0</v>
      </c>
      <c r="R36" s="26">
        <f t="shared" si="152"/>
        <v>0</v>
      </c>
      <c r="S36" s="26">
        <f t="shared" si="152"/>
        <v>0</v>
      </c>
      <c r="T36" s="26">
        <f t="shared" si="152"/>
        <v>0</v>
      </c>
      <c r="U36" s="26">
        <f t="shared" si="152"/>
        <v>0</v>
      </c>
      <c r="V36" s="26">
        <f t="shared" si="152"/>
        <v>0</v>
      </c>
      <c r="W36" s="26">
        <f t="shared" si="152"/>
        <v>0</v>
      </c>
      <c r="X36" s="26">
        <f t="shared" si="152"/>
        <v>0</v>
      </c>
      <c r="Y36" s="26">
        <f t="shared" si="152"/>
        <v>0</v>
      </c>
      <c r="Z36" s="26">
        <f t="shared" si="152"/>
        <v>0</v>
      </c>
      <c r="AA36" s="26">
        <f t="shared" si="152"/>
        <v>0</v>
      </c>
      <c r="AB36" s="26">
        <f t="shared" si="152"/>
        <v>0</v>
      </c>
      <c r="AC36" s="26">
        <f t="shared" si="152"/>
        <v>0</v>
      </c>
      <c r="AD36" s="26">
        <f t="shared" si="152"/>
        <v>0</v>
      </c>
      <c r="AE36" s="26">
        <f t="shared" si="152"/>
        <v>0</v>
      </c>
      <c r="AF36" s="26">
        <f t="shared" si="152"/>
        <v>0</v>
      </c>
      <c r="AG36" s="26">
        <f t="shared" si="152"/>
        <v>0</v>
      </c>
      <c r="AH36" s="51">
        <f t="shared" si="152"/>
        <v>0</v>
      </c>
      <c r="AI36" s="51">
        <f t="shared" si="152"/>
        <v>0</v>
      </c>
      <c r="AJ36" s="24">
        <f t="shared" si="152"/>
        <v>0</v>
      </c>
      <c r="AK36" s="24">
        <f t="shared" si="152"/>
        <v>0</v>
      </c>
      <c r="AL36" s="24">
        <f t="shared" si="152"/>
        <v>0</v>
      </c>
      <c r="AM36" s="24">
        <f t="shared" si="152"/>
        <v>0</v>
      </c>
      <c r="AN36" s="51">
        <f t="shared" si="152"/>
        <v>0</v>
      </c>
      <c r="AO36" s="51">
        <f t="shared" si="152"/>
        <v>0</v>
      </c>
      <c r="AP36" s="51">
        <f t="shared" si="152"/>
        <v>0</v>
      </c>
      <c r="AQ36" s="26">
        <f t="shared" si="152"/>
        <v>47631421</v>
      </c>
      <c r="AR36" s="26">
        <f t="shared" si="152"/>
        <v>34334334</v>
      </c>
      <c r="AS36" s="26">
        <f t="shared" si="152"/>
        <v>470400</v>
      </c>
      <c r="AT36" s="26">
        <f t="shared" si="152"/>
        <v>11764000</v>
      </c>
      <c r="AU36" s="26">
        <f t="shared" si="152"/>
        <v>686687</v>
      </c>
      <c r="AV36" s="26">
        <f t="shared" si="152"/>
        <v>376000</v>
      </c>
      <c r="AW36" s="51">
        <f t="shared" si="152"/>
        <v>58.411200000000001</v>
      </c>
      <c r="AX36" s="51">
        <f t="shared" si="152"/>
        <v>49.325299999999999</v>
      </c>
      <c r="AY36" s="51">
        <f t="shared" si="152"/>
        <v>9.0859000000000005</v>
      </c>
      <c r="AZ36" s="15">
        <f>AR36-H36</f>
        <v>0</v>
      </c>
    </row>
    <row r="37" spans="1:52" x14ac:dyDescent="0.25">
      <c r="A37" s="2">
        <v>1410</v>
      </c>
      <c r="B37" s="18">
        <v>600171752</v>
      </c>
      <c r="C37" s="18" t="s">
        <v>110</v>
      </c>
      <c r="D37" s="2">
        <v>3121</v>
      </c>
      <c r="E37" s="2" t="s">
        <v>60</v>
      </c>
      <c r="F37" s="18" t="s">
        <v>61</v>
      </c>
      <c r="G37" s="43">
        <v>38361043</v>
      </c>
      <c r="H37" s="43">
        <v>27923301</v>
      </c>
      <c r="I37" s="43">
        <v>100000</v>
      </c>
      <c r="J37" s="43">
        <v>9471876</v>
      </c>
      <c r="K37" s="43">
        <v>558466</v>
      </c>
      <c r="L37" s="43">
        <v>307400</v>
      </c>
      <c r="M37" s="18">
        <v>51.219800000000006</v>
      </c>
      <c r="N37" s="18">
        <v>42.138600000000004</v>
      </c>
      <c r="O37" s="18">
        <v>9.0812000000000008</v>
      </c>
      <c r="P37" s="43"/>
      <c r="Q37" s="43"/>
      <c r="R37" s="43"/>
      <c r="S37" s="43"/>
      <c r="T37" s="43"/>
      <c r="U37" s="43">
        <f t="shared" ref="U37:U39" si="153">P37+Q37+R37+S37+T37</f>
        <v>0</v>
      </c>
      <c r="V37" s="43"/>
      <c r="W37" s="43"/>
      <c r="X37" s="43"/>
      <c r="Y37" s="43"/>
      <c r="Z37" s="43">
        <f t="shared" ref="Z37:Z39" si="154">V37+W37+X37+Y37</f>
        <v>0</v>
      </c>
      <c r="AA37" s="43">
        <f t="shared" ref="AA37:AA39" si="155">U37+Z37</f>
        <v>0</v>
      </c>
      <c r="AB37" s="43">
        <f t="shared" ref="AB37:AB39" si="156">ROUND((U37+V37+W37)*33.8%,0)</f>
        <v>0</v>
      </c>
      <c r="AC37" s="43">
        <f t="shared" ref="AC37:AC39" si="157">ROUND(U37*2%,0)</f>
        <v>0</v>
      </c>
      <c r="AD37" s="43"/>
      <c r="AE37" s="43"/>
      <c r="AF37" s="43"/>
      <c r="AG37" s="43">
        <f t="shared" ref="AG37:AG39" si="158">AD37+AE37+AF37</f>
        <v>0</v>
      </c>
      <c r="AH37" s="32"/>
      <c r="AI37" s="32"/>
      <c r="AJ37" s="18"/>
      <c r="AK37" s="18"/>
      <c r="AL37" s="18"/>
      <c r="AM37" s="18"/>
      <c r="AN37" s="32">
        <f t="shared" ref="AN37:AN39" si="159">AH37+AJ37+AK37+AL37</f>
        <v>0</v>
      </c>
      <c r="AO37" s="32">
        <f t="shared" ref="AO37:AO39" si="160">AI37+AM37</f>
        <v>0</v>
      </c>
      <c r="AP37" s="32">
        <f t="shared" ref="AP37:AP39" si="161">AN37+AO37</f>
        <v>0</v>
      </c>
      <c r="AQ37" s="43">
        <f t="shared" ref="AQ37:AQ39" si="162">AR37+AS37+AT37+AU37+AV37</f>
        <v>38361043</v>
      </c>
      <c r="AR37" s="43">
        <f t="shared" ref="AR37:AR39" si="163">H37+U37</f>
        <v>27923301</v>
      </c>
      <c r="AS37" s="43">
        <f t="shared" ref="AS37:AS39" si="164">I37+Z37</f>
        <v>100000</v>
      </c>
      <c r="AT37" s="43">
        <f t="shared" ref="AT37:AU39" si="165">J37+AB37</f>
        <v>9471876</v>
      </c>
      <c r="AU37" s="43">
        <f t="shared" si="165"/>
        <v>558466</v>
      </c>
      <c r="AV37" s="43">
        <f t="shared" ref="AV37:AV39" si="166">L37+AG37</f>
        <v>307400</v>
      </c>
      <c r="AW37" s="32">
        <f t="shared" ref="AW37:AW39" si="167">AX37+AY37</f>
        <v>51.219800000000006</v>
      </c>
      <c r="AX37" s="32">
        <f t="shared" ref="AX37:AY39" si="168">N37+AN37</f>
        <v>42.138600000000004</v>
      </c>
      <c r="AY37" s="32">
        <f t="shared" si="168"/>
        <v>9.0812000000000008</v>
      </c>
    </row>
    <row r="38" spans="1:52" x14ac:dyDescent="0.25">
      <c r="A38" s="2">
        <v>1410</v>
      </c>
      <c r="B38" s="18">
        <v>600171752</v>
      </c>
      <c r="C38" s="18" t="s">
        <v>110</v>
      </c>
      <c r="D38" s="2">
        <v>3121</v>
      </c>
      <c r="E38" s="2" t="s">
        <v>62</v>
      </c>
      <c r="F38" s="18" t="s">
        <v>218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18">
        <v>0</v>
      </c>
      <c r="N38" s="18">
        <v>0</v>
      </c>
      <c r="O38" s="18">
        <v>0</v>
      </c>
      <c r="P38" s="43"/>
      <c r="Q38" s="43"/>
      <c r="R38" s="43"/>
      <c r="S38" s="43"/>
      <c r="T38" s="43"/>
      <c r="U38" s="43">
        <f t="shared" si="153"/>
        <v>0</v>
      </c>
      <c r="V38" s="43"/>
      <c r="W38" s="43"/>
      <c r="X38" s="43"/>
      <c r="Y38" s="43"/>
      <c r="Z38" s="43">
        <f t="shared" si="154"/>
        <v>0</v>
      </c>
      <c r="AA38" s="43">
        <f t="shared" si="155"/>
        <v>0</v>
      </c>
      <c r="AB38" s="43">
        <f t="shared" si="156"/>
        <v>0</v>
      </c>
      <c r="AC38" s="43">
        <f t="shared" si="157"/>
        <v>0</v>
      </c>
      <c r="AD38" s="43"/>
      <c r="AE38" s="43"/>
      <c r="AF38" s="43"/>
      <c r="AG38" s="43">
        <f t="shared" si="158"/>
        <v>0</v>
      </c>
      <c r="AH38" s="32"/>
      <c r="AI38" s="32"/>
      <c r="AJ38" s="18"/>
      <c r="AK38" s="18"/>
      <c r="AL38" s="18"/>
      <c r="AM38" s="18"/>
      <c r="AN38" s="32">
        <f t="shared" si="159"/>
        <v>0</v>
      </c>
      <c r="AO38" s="32">
        <f t="shared" si="160"/>
        <v>0</v>
      </c>
      <c r="AP38" s="32">
        <f t="shared" si="161"/>
        <v>0</v>
      </c>
      <c r="AQ38" s="43">
        <f t="shared" si="162"/>
        <v>0</v>
      </c>
      <c r="AR38" s="43">
        <f t="shared" si="163"/>
        <v>0</v>
      </c>
      <c r="AS38" s="43">
        <f t="shared" si="164"/>
        <v>0</v>
      </c>
      <c r="AT38" s="43">
        <f t="shared" si="165"/>
        <v>0</v>
      </c>
      <c r="AU38" s="43">
        <f t="shared" si="165"/>
        <v>0</v>
      </c>
      <c r="AV38" s="43">
        <f t="shared" si="166"/>
        <v>0</v>
      </c>
      <c r="AW38" s="32">
        <f t="shared" si="167"/>
        <v>0</v>
      </c>
      <c r="AX38" s="32">
        <f t="shared" si="168"/>
        <v>0</v>
      </c>
      <c r="AY38" s="32">
        <f t="shared" si="168"/>
        <v>0</v>
      </c>
    </row>
    <row r="39" spans="1:52" x14ac:dyDescent="0.25">
      <c r="A39" s="2">
        <v>1410</v>
      </c>
      <c r="B39" s="18">
        <v>600171752</v>
      </c>
      <c r="C39" s="18" t="s">
        <v>110</v>
      </c>
      <c r="D39" s="2">
        <v>3147</v>
      </c>
      <c r="E39" s="2" t="s">
        <v>64</v>
      </c>
      <c r="F39" s="18" t="s">
        <v>218</v>
      </c>
      <c r="G39" s="43">
        <v>2382942</v>
      </c>
      <c r="H39" s="43">
        <v>1744950</v>
      </c>
      <c r="I39" s="43">
        <v>0</v>
      </c>
      <c r="J39" s="43">
        <v>589793</v>
      </c>
      <c r="K39" s="43">
        <v>34899</v>
      </c>
      <c r="L39" s="43">
        <v>13300</v>
      </c>
      <c r="M39" s="18">
        <v>4.04</v>
      </c>
      <c r="N39" s="18">
        <v>3.02</v>
      </c>
      <c r="O39" s="18">
        <v>1.02</v>
      </c>
      <c r="P39" s="43"/>
      <c r="Q39" s="43"/>
      <c r="R39" s="43"/>
      <c r="S39" s="43"/>
      <c r="T39" s="43"/>
      <c r="U39" s="43">
        <f t="shared" si="153"/>
        <v>0</v>
      </c>
      <c r="V39" s="43"/>
      <c r="W39" s="43"/>
      <c r="X39" s="43"/>
      <c r="Y39" s="43"/>
      <c r="Z39" s="43">
        <f t="shared" si="154"/>
        <v>0</v>
      </c>
      <c r="AA39" s="43">
        <f t="shared" si="155"/>
        <v>0</v>
      </c>
      <c r="AB39" s="43">
        <f t="shared" si="156"/>
        <v>0</v>
      </c>
      <c r="AC39" s="43">
        <f t="shared" si="157"/>
        <v>0</v>
      </c>
      <c r="AD39" s="43"/>
      <c r="AE39" s="43"/>
      <c r="AF39" s="43"/>
      <c r="AG39" s="43">
        <f t="shared" si="158"/>
        <v>0</v>
      </c>
      <c r="AH39" s="32"/>
      <c r="AI39" s="32"/>
      <c r="AJ39" s="18"/>
      <c r="AK39" s="18"/>
      <c r="AL39" s="18"/>
      <c r="AM39" s="18"/>
      <c r="AN39" s="32">
        <f t="shared" si="159"/>
        <v>0</v>
      </c>
      <c r="AO39" s="32">
        <f t="shared" si="160"/>
        <v>0</v>
      </c>
      <c r="AP39" s="32">
        <f t="shared" si="161"/>
        <v>0</v>
      </c>
      <c r="AQ39" s="43">
        <f t="shared" si="162"/>
        <v>2382942</v>
      </c>
      <c r="AR39" s="43">
        <f t="shared" si="163"/>
        <v>1744950</v>
      </c>
      <c r="AS39" s="43">
        <f t="shared" si="164"/>
        <v>0</v>
      </c>
      <c r="AT39" s="43">
        <f t="shared" si="165"/>
        <v>589793</v>
      </c>
      <c r="AU39" s="43">
        <f t="shared" si="165"/>
        <v>34899</v>
      </c>
      <c r="AV39" s="43">
        <f t="shared" si="166"/>
        <v>13300</v>
      </c>
      <c r="AW39" s="32">
        <f t="shared" si="167"/>
        <v>4.04</v>
      </c>
      <c r="AX39" s="32">
        <f t="shared" si="168"/>
        <v>3.02</v>
      </c>
      <c r="AY39" s="32">
        <f t="shared" si="168"/>
        <v>1.02</v>
      </c>
    </row>
    <row r="40" spans="1:52" x14ac:dyDescent="0.25">
      <c r="A40" s="23"/>
      <c r="B40" s="24"/>
      <c r="C40" s="24" t="s">
        <v>169</v>
      </c>
      <c r="D40" s="23"/>
      <c r="E40" s="23"/>
      <c r="F40" s="24"/>
      <c r="G40" s="26">
        <v>40743985</v>
      </c>
      <c r="H40" s="26">
        <v>29668251</v>
      </c>
      <c r="I40" s="26">
        <v>100000</v>
      </c>
      <c r="J40" s="26">
        <v>10061669</v>
      </c>
      <c r="K40" s="26">
        <v>593365</v>
      </c>
      <c r="L40" s="26">
        <v>320700</v>
      </c>
      <c r="M40" s="24">
        <v>55.259800000000006</v>
      </c>
      <c r="N40" s="24">
        <v>45.158600000000007</v>
      </c>
      <c r="O40" s="24">
        <v>10.1012</v>
      </c>
      <c r="P40" s="26">
        <f t="shared" ref="P40:AY40" si="169">SUM(P37:P39)</f>
        <v>0</v>
      </c>
      <c r="Q40" s="26">
        <f t="shared" si="169"/>
        <v>0</v>
      </c>
      <c r="R40" s="26">
        <f t="shared" si="169"/>
        <v>0</v>
      </c>
      <c r="S40" s="26">
        <f t="shared" si="169"/>
        <v>0</v>
      </c>
      <c r="T40" s="26">
        <f t="shared" si="169"/>
        <v>0</v>
      </c>
      <c r="U40" s="26">
        <f t="shared" si="169"/>
        <v>0</v>
      </c>
      <c r="V40" s="26">
        <f t="shared" si="169"/>
        <v>0</v>
      </c>
      <c r="W40" s="26">
        <f t="shared" si="169"/>
        <v>0</v>
      </c>
      <c r="X40" s="26">
        <f t="shared" si="169"/>
        <v>0</v>
      </c>
      <c r="Y40" s="26">
        <f t="shared" si="169"/>
        <v>0</v>
      </c>
      <c r="Z40" s="26">
        <f t="shared" si="169"/>
        <v>0</v>
      </c>
      <c r="AA40" s="26">
        <f t="shared" si="169"/>
        <v>0</v>
      </c>
      <c r="AB40" s="26">
        <f t="shared" si="169"/>
        <v>0</v>
      </c>
      <c r="AC40" s="26">
        <f t="shared" si="169"/>
        <v>0</v>
      </c>
      <c r="AD40" s="26">
        <f t="shared" si="169"/>
        <v>0</v>
      </c>
      <c r="AE40" s="26">
        <f t="shared" si="169"/>
        <v>0</v>
      </c>
      <c r="AF40" s="26">
        <f t="shared" si="169"/>
        <v>0</v>
      </c>
      <c r="AG40" s="26">
        <f t="shared" si="169"/>
        <v>0</v>
      </c>
      <c r="AH40" s="51">
        <f t="shared" si="169"/>
        <v>0</v>
      </c>
      <c r="AI40" s="51">
        <f t="shared" si="169"/>
        <v>0</v>
      </c>
      <c r="AJ40" s="24">
        <f t="shared" si="169"/>
        <v>0</v>
      </c>
      <c r="AK40" s="24">
        <f t="shared" si="169"/>
        <v>0</v>
      </c>
      <c r="AL40" s="24">
        <f t="shared" si="169"/>
        <v>0</v>
      </c>
      <c r="AM40" s="24">
        <f t="shared" si="169"/>
        <v>0</v>
      </c>
      <c r="AN40" s="51">
        <f t="shared" si="169"/>
        <v>0</v>
      </c>
      <c r="AO40" s="51">
        <f t="shared" si="169"/>
        <v>0</v>
      </c>
      <c r="AP40" s="51">
        <f t="shared" si="169"/>
        <v>0</v>
      </c>
      <c r="AQ40" s="26">
        <f t="shared" si="169"/>
        <v>40743985</v>
      </c>
      <c r="AR40" s="26">
        <f t="shared" si="169"/>
        <v>29668251</v>
      </c>
      <c r="AS40" s="26">
        <f t="shared" si="169"/>
        <v>100000</v>
      </c>
      <c r="AT40" s="26">
        <f t="shared" si="169"/>
        <v>10061669</v>
      </c>
      <c r="AU40" s="26">
        <f t="shared" si="169"/>
        <v>593365</v>
      </c>
      <c r="AV40" s="26">
        <f t="shared" si="169"/>
        <v>320700</v>
      </c>
      <c r="AW40" s="51">
        <f t="shared" si="169"/>
        <v>55.259800000000006</v>
      </c>
      <c r="AX40" s="51">
        <f t="shared" si="169"/>
        <v>45.158600000000007</v>
      </c>
      <c r="AY40" s="51">
        <f t="shared" si="169"/>
        <v>10.1012</v>
      </c>
      <c r="AZ40" s="15">
        <f>AR40-H40</f>
        <v>0</v>
      </c>
    </row>
    <row r="41" spans="1:52" x14ac:dyDescent="0.25">
      <c r="A41" s="2">
        <v>1411</v>
      </c>
      <c r="B41" s="18">
        <v>600010589</v>
      </c>
      <c r="C41" s="18" t="s">
        <v>111</v>
      </c>
      <c r="D41" s="2">
        <v>3121</v>
      </c>
      <c r="E41" s="2" t="s">
        <v>60</v>
      </c>
      <c r="F41" s="18" t="s">
        <v>61</v>
      </c>
      <c r="G41" s="43">
        <v>54988761</v>
      </c>
      <c r="H41" s="43">
        <v>39379102</v>
      </c>
      <c r="I41" s="43">
        <v>726040</v>
      </c>
      <c r="J41" s="43">
        <v>13555537</v>
      </c>
      <c r="K41" s="43">
        <v>787582</v>
      </c>
      <c r="L41" s="43">
        <v>540500</v>
      </c>
      <c r="M41" s="18">
        <v>65.596100000000007</v>
      </c>
      <c r="N41" s="18">
        <v>53.037500000000001</v>
      </c>
      <c r="O41" s="18">
        <v>12.5586</v>
      </c>
      <c r="P41" s="43"/>
      <c r="Q41" s="43"/>
      <c r="R41" s="43"/>
      <c r="S41" s="43"/>
      <c r="T41" s="43"/>
      <c r="U41" s="43">
        <f t="shared" ref="U41:U42" si="170">P41+Q41+R41+S41+T41</f>
        <v>0</v>
      </c>
      <c r="V41" s="43"/>
      <c r="W41" s="43"/>
      <c r="X41" s="43"/>
      <c r="Y41" s="43"/>
      <c r="Z41" s="43">
        <f t="shared" ref="Z41:Z42" si="171">V41+W41+X41+Y41</f>
        <v>0</v>
      </c>
      <c r="AA41" s="43">
        <f t="shared" ref="AA41:AA42" si="172">U41+Z41</f>
        <v>0</v>
      </c>
      <c r="AB41" s="43">
        <f t="shared" ref="AB41:AB42" si="173">ROUND((U41+V41+W41)*33.8%,0)</f>
        <v>0</v>
      </c>
      <c r="AC41" s="43">
        <f t="shared" ref="AC41:AC42" si="174">ROUND(U41*2%,0)</f>
        <v>0</v>
      </c>
      <c r="AD41" s="43"/>
      <c r="AE41" s="43"/>
      <c r="AF41" s="43"/>
      <c r="AG41" s="43">
        <f t="shared" ref="AG41:AG42" si="175">AD41+AE41+AF41</f>
        <v>0</v>
      </c>
      <c r="AH41" s="32"/>
      <c r="AI41" s="32"/>
      <c r="AJ41" s="18"/>
      <c r="AK41" s="18"/>
      <c r="AL41" s="18"/>
      <c r="AM41" s="18"/>
      <c r="AN41" s="32">
        <f t="shared" ref="AN41:AN42" si="176">AH41+AJ41+AK41+AL41</f>
        <v>0</v>
      </c>
      <c r="AO41" s="32">
        <f t="shared" ref="AO41:AO42" si="177">AI41+AM41</f>
        <v>0</v>
      </c>
      <c r="AP41" s="32">
        <f t="shared" ref="AP41:AP42" si="178">AN41+AO41</f>
        <v>0</v>
      </c>
      <c r="AQ41" s="43">
        <f t="shared" ref="AQ41:AQ42" si="179">AR41+AS41+AT41+AU41+AV41</f>
        <v>54988761</v>
      </c>
      <c r="AR41" s="43">
        <f t="shared" ref="AR41:AR42" si="180">H41+U41</f>
        <v>39379102</v>
      </c>
      <c r="AS41" s="43">
        <f t="shared" ref="AS41:AS42" si="181">I41+Z41</f>
        <v>726040</v>
      </c>
      <c r="AT41" s="43">
        <f t="shared" ref="AT41:AU42" si="182">J41+AB41</f>
        <v>13555537</v>
      </c>
      <c r="AU41" s="43">
        <f t="shared" si="182"/>
        <v>787582</v>
      </c>
      <c r="AV41" s="43">
        <f t="shared" ref="AV41:AV42" si="183">L41+AG41</f>
        <v>540500</v>
      </c>
      <c r="AW41" s="32">
        <f t="shared" ref="AW41:AW42" si="184">AX41+AY41</f>
        <v>65.596100000000007</v>
      </c>
      <c r="AX41" s="32">
        <f t="shared" ref="AX41:AY42" si="185">N41+AN41</f>
        <v>53.037500000000001</v>
      </c>
      <c r="AY41" s="32">
        <f t="shared" si="185"/>
        <v>12.5586</v>
      </c>
    </row>
    <row r="42" spans="1:52" x14ac:dyDescent="0.25">
      <c r="A42" s="2">
        <v>1411</v>
      </c>
      <c r="B42" s="18">
        <v>600010589</v>
      </c>
      <c r="C42" s="18" t="s">
        <v>111</v>
      </c>
      <c r="D42" s="2">
        <v>3121</v>
      </c>
      <c r="E42" s="2" t="s">
        <v>62</v>
      </c>
      <c r="F42" s="18" t="s">
        <v>218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18">
        <v>0</v>
      </c>
      <c r="N42" s="18">
        <v>0</v>
      </c>
      <c r="O42" s="18">
        <v>0</v>
      </c>
      <c r="P42" s="43"/>
      <c r="Q42" s="43"/>
      <c r="R42" s="43"/>
      <c r="S42" s="43"/>
      <c r="T42" s="43"/>
      <c r="U42" s="43">
        <f t="shared" si="170"/>
        <v>0</v>
      </c>
      <c r="V42" s="43"/>
      <c r="W42" s="43"/>
      <c r="X42" s="43"/>
      <c r="Y42" s="43"/>
      <c r="Z42" s="43">
        <f t="shared" si="171"/>
        <v>0</v>
      </c>
      <c r="AA42" s="43">
        <f t="shared" si="172"/>
        <v>0</v>
      </c>
      <c r="AB42" s="43">
        <f t="shared" si="173"/>
        <v>0</v>
      </c>
      <c r="AC42" s="43">
        <f t="shared" si="174"/>
        <v>0</v>
      </c>
      <c r="AD42" s="43"/>
      <c r="AE42" s="43"/>
      <c r="AF42" s="43"/>
      <c r="AG42" s="43">
        <f t="shared" si="175"/>
        <v>0</v>
      </c>
      <c r="AH42" s="32"/>
      <c r="AI42" s="32"/>
      <c r="AJ42" s="18"/>
      <c r="AK42" s="18"/>
      <c r="AL42" s="18"/>
      <c r="AM42" s="18"/>
      <c r="AN42" s="32">
        <f t="shared" si="176"/>
        <v>0</v>
      </c>
      <c r="AO42" s="32">
        <f t="shared" si="177"/>
        <v>0</v>
      </c>
      <c r="AP42" s="32">
        <f t="shared" si="178"/>
        <v>0</v>
      </c>
      <c r="AQ42" s="43">
        <f t="shared" si="179"/>
        <v>0</v>
      </c>
      <c r="AR42" s="43">
        <f t="shared" si="180"/>
        <v>0</v>
      </c>
      <c r="AS42" s="43">
        <f t="shared" si="181"/>
        <v>0</v>
      </c>
      <c r="AT42" s="43">
        <f t="shared" si="182"/>
        <v>0</v>
      </c>
      <c r="AU42" s="43">
        <f t="shared" si="182"/>
        <v>0</v>
      </c>
      <c r="AV42" s="43">
        <f t="shared" si="183"/>
        <v>0</v>
      </c>
      <c r="AW42" s="32">
        <f t="shared" si="184"/>
        <v>0</v>
      </c>
      <c r="AX42" s="32">
        <f t="shared" si="185"/>
        <v>0</v>
      </c>
      <c r="AY42" s="32">
        <f t="shared" si="185"/>
        <v>0</v>
      </c>
    </row>
    <row r="43" spans="1:52" x14ac:dyDescent="0.25">
      <c r="A43" s="23"/>
      <c r="B43" s="24"/>
      <c r="C43" s="24" t="s">
        <v>170</v>
      </c>
      <c r="D43" s="23"/>
      <c r="E43" s="23"/>
      <c r="F43" s="24"/>
      <c r="G43" s="26">
        <v>54988761</v>
      </c>
      <c r="H43" s="26">
        <v>39379102</v>
      </c>
      <c r="I43" s="26">
        <v>726040</v>
      </c>
      <c r="J43" s="26">
        <v>13555537</v>
      </c>
      <c r="K43" s="26">
        <v>787582</v>
      </c>
      <c r="L43" s="26">
        <v>540500</v>
      </c>
      <c r="M43" s="24">
        <v>65.596100000000007</v>
      </c>
      <c r="N43" s="24">
        <v>53.037500000000001</v>
      </c>
      <c r="O43" s="24">
        <v>12.5586</v>
      </c>
      <c r="P43" s="26">
        <f t="shared" ref="P43:AY43" si="186">SUM(P41:P42)</f>
        <v>0</v>
      </c>
      <c r="Q43" s="26">
        <f t="shared" si="186"/>
        <v>0</v>
      </c>
      <c r="R43" s="26">
        <f t="shared" si="186"/>
        <v>0</v>
      </c>
      <c r="S43" s="26">
        <f t="shared" si="186"/>
        <v>0</v>
      </c>
      <c r="T43" s="26">
        <f t="shared" si="186"/>
        <v>0</v>
      </c>
      <c r="U43" s="26">
        <f t="shared" si="186"/>
        <v>0</v>
      </c>
      <c r="V43" s="26">
        <f t="shared" si="186"/>
        <v>0</v>
      </c>
      <c r="W43" s="26">
        <f t="shared" si="186"/>
        <v>0</v>
      </c>
      <c r="X43" s="26">
        <f t="shared" si="186"/>
        <v>0</v>
      </c>
      <c r="Y43" s="26">
        <f t="shared" si="186"/>
        <v>0</v>
      </c>
      <c r="Z43" s="26">
        <f t="shared" si="186"/>
        <v>0</v>
      </c>
      <c r="AA43" s="26">
        <f t="shared" si="186"/>
        <v>0</v>
      </c>
      <c r="AB43" s="26">
        <f t="shared" si="186"/>
        <v>0</v>
      </c>
      <c r="AC43" s="26">
        <f t="shared" si="186"/>
        <v>0</v>
      </c>
      <c r="AD43" s="26">
        <f t="shared" si="186"/>
        <v>0</v>
      </c>
      <c r="AE43" s="26">
        <f t="shared" si="186"/>
        <v>0</v>
      </c>
      <c r="AF43" s="26">
        <f t="shared" si="186"/>
        <v>0</v>
      </c>
      <c r="AG43" s="26">
        <f t="shared" si="186"/>
        <v>0</v>
      </c>
      <c r="AH43" s="51">
        <f t="shared" si="186"/>
        <v>0</v>
      </c>
      <c r="AI43" s="51">
        <f t="shared" si="186"/>
        <v>0</v>
      </c>
      <c r="AJ43" s="24">
        <f t="shared" si="186"/>
        <v>0</v>
      </c>
      <c r="AK43" s="24">
        <f t="shared" si="186"/>
        <v>0</v>
      </c>
      <c r="AL43" s="24">
        <f t="shared" si="186"/>
        <v>0</v>
      </c>
      <c r="AM43" s="24">
        <f t="shared" si="186"/>
        <v>0</v>
      </c>
      <c r="AN43" s="51">
        <f t="shared" si="186"/>
        <v>0</v>
      </c>
      <c r="AO43" s="51">
        <f t="shared" si="186"/>
        <v>0</v>
      </c>
      <c r="AP43" s="51">
        <f t="shared" si="186"/>
        <v>0</v>
      </c>
      <c r="AQ43" s="26">
        <f t="shared" si="186"/>
        <v>54988761</v>
      </c>
      <c r="AR43" s="26">
        <f t="shared" si="186"/>
        <v>39379102</v>
      </c>
      <c r="AS43" s="26">
        <f t="shared" si="186"/>
        <v>726040</v>
      </c>
      <c r="AT43" s="26">
        <f t="shared" si="186"/>
        <v>13555537</v>
      </c>
      <c r="AU43" s="26">
        <f t="shared" si="186"/>
        <v>787582</v>
      </c>
      <c r="AV43" s="26">
        <f t="shared" si="186"/>
        <v>540500</v>
      </c>
      <c r="AW43" s="51">
        <f t="shared" si="186"/>
        <v>65.596100000000007</v>
      </c>
      <c r="AX43" s="51">
        <f t="shared" si="186"/>
        <v>53.037500000000001</v>
      </c>
      <c r="AY43" s="51">
        <f t="shared" si="186"/>
        <v>12.5586</v>
      </c>
      <c r="AZ43" s="15">
        <f>AR43-H43</f>
        <v>0</v>
      </c>
    </row>
    <row r="44" spans="1:52" x14ac:dyDescent="0.25">
      <c r="A44" s="2">
        <v>1412</v>
      </c>
      <c r="B44" s="18">
        <v>600010015</v>
      </c>
      <c r="C44" s="18" t="s">
        <v>112</v>
      </c>
      <c r="D44" s="2">
        <v>3122</v>
      </c>
      <c r="E44" s="2" t="s">
        <v>60</v>
      </c>
      <c r="F44" s="18" t="s">
        <v>61</v>
      </c>
      <c r="G44" s="43">
        <v>34495654</v>
      </c>
      <c r="H44" s="43">
        <v>25150850</v>
      </c>
      <c r="I44" s="43">
        <v>0</v>
      </c>
      <c r="J44" s="43">
        <v>8500987</v>
      </c>
      <c r="K44" s="43">
        <v>503017</v>
      </c>
      <c r="L44" s="43">
        <v>340800</v>
      </c>
      <c r="M44" s="18">
        <v>42.548200000000001</v>
      </c>
      <c r="N44" s="18">
        <v>32.2376</v>
      </c>
      <c r="O44" s="18">
        <v>10.310600000000001</v>
      </c>
      <c r="P44" s="43"/>
      <c r="Q44" s="43"/>
      <c r="R44" s="43"/>
      <c r="S44" s="43"/>
      <c r="T44" s="43">
        <v>-100122</v>
      </c>
      <c r="U44" s="43">
        <f t="shared" ref="U44:U45" si="187">P44+Q44+R44+S44+T44</f>
        <v>-100122</v>
      </c>
      <c r="V44" s="43"/>
      <c r="W44" s="43"/>
      <c r="X44" s="43"/>
      <c r="Y44" s="43"/>
      <c r="Z44" s="43">
        <f t="shared" ref="Z44:Z45" si="188">V44+W44+X44+Y44</f>
        <v>0</v>
      </c>
      <c r="AA44" s="43">
        <f t="shared" ref="AA44:AA45" si="189">U44+Z44</f>
        <v>-100122</v>
      </c>
      <c r="AB44" s="43">
        <f t="shared" ref="AB44:AB45" si="190">ROUND((U44+V44+W44)*33.8%,0)</f>
        <v>-33841</v>
      </c>
      <c r="AC44" s="43">
        <f t="shared" ref="AC44:AC45" si="191">ROUND(U44*2%,0)</f>
        <v>-2002</v>
      </c>
      <c r="AD44" s="43"/>
      <c r="AE44" s="43"/>
      <c r="AF44" s="43">
        <v>135965</v>
      </c>
      <c r="AG44" s="43">
        <f t="shared" ref="AG44:AG45" si="192">AD44+AE44+AF44</f>
        <v>135965</v>
      </c>
      <c r="AH44" s="32"/>
      <c r="AI44" s="32"/>
      <c r="AJ44" s="18"/>
      <c r="AK44" s="18"/>
      <c r="AL44" s="18"/>
      <c r="AM44" s="18"/>
      <c r="AN44" s="32">
        <f t="shared" ref="AN44:AN45" si="193">AH44+AJ44+AK44+AL44</f>
        <v>0</v>
      </c>
      <c r="AO44" s="32">
        <f t="shared" ref="AO44:AO45" si="194">AI44+AM44</f>
        <v>0</v>
      </c>
      <c r="AP44" s="32">
        <f t="shared" ref="AP44:AP45" si="195">AN44+AO44</f>
        <v>0</v>
      </c>
      <c r="AQ44" s="43">
        <f t="shared" ref="AQ44:AQ45" si="196">AR44+AS44+AT44+AU44+AV44</f>
        <v>34495654</v>
      </c>
      <c r="AR44" s="43">
        <f t="shared" ref="AR44:AR45" si="197">H44+U44</f>
        <v>25050728</v>
      </c>
      <c r="AS44" s="43">
        <f t="shared" ref="AS44:AS45" si="198">I44+Z44</f>
        <v>0</v>
      </c>
      <c r="AT44" s="43">
        <f t="shared" ref="AT44:AU45" si="199">J44+AB44</f>
        <v>8467146</v>
      </c>
      <c r="AU44" s="43">
        <f t="shared" si="199"/>
        <v>501015</v>
      </c>
      <c r="AV44" s="43">
        <f t="shared" ref="AV44:AV45" si="200">L44+AG44</f>
        <v>476765</v>
      </c>
      <c r="AW44" s="32">
        <f t="shared" ref="AW44:AW45" si="201">AX44+AY44</f>
        <v>42.548200000000001</v>
      </c>
      <c r="AX44" s="32">
        <f t="shared" ref="AX44:AY45" si="202">N44+AN44</f>
        <v>32.2376</v>
      </c>
      <c r="AY44" s="32">
        <f t="shared" si="202"/>
        <v>10.310600000000001</v>
      </c>
    </row>
    <row r="45" spans="1:52" x14ac:dyDescent="0.25">
      <c r="A45" s="2">
        <v>1412</v>
      </c>
      <c r="B45" s="18">
        <v>600010015</v>
      </c>
      <c r="C45" s="18" t="s">
        <v>112</v>
      </c>
      <c r="D45" s="2">
        <v>3122</v>
      </c>
      <c r="E45" s="2" t="s">
        <v>62</v>
      </c>
      <c r="F45" s="18" t="s">
        <v>218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18">
        <v>0</v>
      </c>
      <c r="N45" s="18">
        <v>0</v>
      </c>
      <c r="O45" s="18">
        <v>0</v>
      </c>
      <c r="P45" s="43"/>
      <c r="Q45" s="43"/>
      <c r="R45" s="43"/>
      <c r="S45" s="43"/>
      <c r="T45" s="43"/>
      <c r="U45" s="43">
        <f t="shared" si="187"/>
        <v>0</v>
      </c>
      <c r="V45" s="43"/>
      <c r="W45" s="43"/>
      <c r="X45" s="43"/>
      <c r="Y45" s="43"/>
      <c r="Z45" s="43">
        <f t="shared" si="188"/>
        <v>0</v>
      </c>
      <c r="AA45" s="43">
        <f t="shared" si="189"/>
        <v>0</v>
      </c>
      <c r="AB45" s="43">
        <f t="shared" si="190"/>
        <v>0</v>
      </c>
      <c r="AC45" s="43">
        <f t="shared" si="191"/>
        <v>0</v>
      </c>
      <c r="AD45" s="43"/>
      <c r="AE45" s="43"/>
      <c r="AF45" s="43"/>
      <c r="AG45" s="43">
        <f t="shared" si="192"/>
        <v>0</v>
      </c>
      <c r="AH45" s="32"/>
      <c r="AI45" s="32"/>
      <c r="AJ45" s="18"/>
      <c r="AK45" s="18"/>
      <c r="AL45" s="18"/>
      <c r="AM45" s="18"/>
      <c r="AN45" s="32">
        <f t="shared" si="193"/>
        <v>0</v>
      </c>
      <c r="AO45" s="32">
        <f t="shared" si="194"/>
        <v>0</v>
      </c>
      <c r="AP45" s="32">
        <f t="shared" si="195"/>
        <v>0</v>
      </c>
      <c r="AQ45" s="43">
        <f t="shared" si="196"/>
        <v>0</v>
      </c>
      <c r="AR45" s="43">
        <f t="shared" si="197"/>
        <v>0</v>
      </c>
      <c r="AS45" s="43">
        <f t="shared" si="198"/>
        <v>0</v>
      </c>
      <c r="AT45" s="43">
        <f t="shared" si="199"/>
        <v>0</v>
      </c>
      <c r="AU45" s="43">
        <f t="shared" si="199"/>
        <v>0</v>
      </c>
      <c r="AV45" s="43">
        <f t="shared" si="200"/>
        <v>0</v>
      </c>
      <c r="AW45" s="32">
        <f t="shared" si="201"/>
        <v>0</v>
      </c>
      <c r="AX45" s="32">
        <f t="shared" si="202"/>
        <v>0</v>
      </c>
      <c r="AY45" s="32">
        <f t="shared" si="202"/>
        <v>0</v>
      </c>
    </row>
    <row r="46" spans="1:52" x14ac:dyDescent="0.25">
      <c r="A46" s="23"/>
      <c r="B46" s="24"/>
      <c r="C46" s="24" t="s">
        <v>171</v>
      </c>
      <c r="D46" s="23"/>
      <c r="E46" s="23"/>
      <c r="F46" s="24"/>
      <c r="G46" s="26">
        <v>34495654</v>
      </c>
      <c r="H46" s="26">
        <v>25150850</v>
      </c>
      <c r="I46" s="26">
        <v>0</v>
      </c>
      <c r="J46" s="26">
        <v>8500987</v>
      </c>
      <c r="K46" s="26">
        <v>503017</v>
      </c>
      <c r="L46" s="26">
        <v>340800</v>
      </c>
      <c r="M46" s="24">
        <v>42.548200000000001</v>
      </c>
      <c r="N46" s="24">
        <v>32.2376</v>
      </c>
      <c r="O46" s="24">
        <v>10.310600000000001</v>
      </c>
      <c r="P46" s="26">
        <f t="shared" ref="P46:AY46" si="203">SUM(P44:P45)</f>
        <v>0</v>
      </c>
      <c r="Q46" s="26">
        <f t="shared" si="203"/>
        <v>0</v>
      </c>
      <c r="R46" s="26">
        <f t="shared" si="203"/>
        <v>0</v>
      </c>
      <c r="S46" s="26">
        <f t="shared" si="203"/>
        <v>0</v>
      </c>
      <c r="T46" s="26">
        <f t="shared" si="203"/>
        <v>-100122</v>
      </c>
      <c r="U46" s="26">
        <f t="shared" si="203"/>
        <v>-100122</v>
      </c>
      <c r="V46" s="26">
        <f t="shared" si="203"/>
        <v>0</v>
      </c>
      <c r="W46" s="26">
        <f t="shared" si="203"/>
        <v>0</v>
      </c>
      <c r="X46" s="26">
        <f t="shared" si="203"/>
        <v>0</v>
      </c>
      <c r="Y46" s="26">
        <f t="shared" si="203"/>
        <v>0</v>
      </c>
      <c r="Z46" s="26">
        <f t="shared" si="203"/>
        <v>0</v>
      </c>
      <c r="AA46" s="26">
        <f t="shared" si="203"/>
        <v>-100122</v>
      </c>
      <c r="AB46" s="26">
        <f t="shared" si="203"/>
        <v>-33841</v>
      </c>
      <c r="AC46" s="26">
        <f t="shared" si="203"/>
        <v>-2002</v>
      </c>
      <c r="AD46" s="26">
        <f t="shared" si="203"/>
        <v>0</v>
      </c>
      <c r="AE46" s="26">
        <f t="shared" si="203"/>
        <v>0</v>
      </c>
      <c r="AF46" s="26">
        <f t="shared" si="203"/>
        <v>135965</v>
      </c>
      <c r="AG46" s="26">
        <f t="shared" si="203"/>
        <v>135965</v>
      </c>
      <c r="AH46" s="51">
        <f t="shared" si="203"/>
        <v>0</v>
      </c>
      <c r="AI46" s="51">
        <f t="shared" si="203"/>
        <v>0</v>
      </c>
      <c r="AJ46" s="24">
        <f t="shared" si="203"/>
        <v>0</v>
      </c>
      <c r="AK46" s="24">
        <f t="shared" si="203"/>
        <v>0</v>
      </c>
      <c r="AL46" s="24">
        <f t="shared" si="203"/>
        <v>0</v>
      </c>
      <c r="AM46" s="24">
        <f t="shared" si="203"/>
        <v>0</v>
      </c>
      <c r="AN46" s="51">
        <f t="shared" si="203"/>
        <v>0</v>
      </c>
      <c r="AO46" s="51">
        <f t="shared" si="203"/>
        <v>0</v>
      </c>
      <c r="AP46" s="51">
        <f t="shared" si="203"/>
        <v>0</v>
      </c>
      <c r="AQ46" s="26">
        <f t="shared" si="203"/>
        <v>34495654</v>
      </c>
      <c r="AR46" s="26">
        <f t="shared" si="203"/>
        <v>25050728</v>
      </c>
      <c r="AS46" s="26">
        <f t="shared" si="203"/>
        <v>0</v>
      </c>
      <c r="AT46" s="26">
        <f t="shared" si="203"/>
        <v>8467146</v>
      </c>
      <c r="AU46" s="26">
        <f t="shared" si="203"/>
        <v>501015</v>
      </c>
      <c r="AV46" s="26">
        <f t="shared" si="203"/>
        <v>476765</v>
      </c>
      <c r="AW46" s="51">
        <f t="shared" si="203"/>
        <v>42.548200000000001</v>
      </c>
      <c r="AX46" s="51">
        <f t="shared" si="203"/>
        <v>32.2376</v>
      </c>
      <c r="AY46" s="51">
        <f t="shared" si="203"/>
        <v>10.310600000000001</v>
      </c>
      <c r="AZ46" s="15">
        <f>AR46-H46</f>
        <v>-100122</v>
      </c>
    </row>
    <row r="47" spans="1:52" x14ac:dyDescent="0.25">
      <c r="A47" s="2">
        <v>1413</v>
      </c>
      <c r="B47" s="18">
        <v>600020380</v>
      </c>
      <c r="C47" s="18" t="s">
        <v>113</v>
      </c>
      <c r="D47" s="2">
        <v>3122</v>
      </c>
      <c r="E47" s="2" t="s">
        <v>60</v>
      </c>
      <c r="F47" s="18" t="s">
        <v>61</v>
      </c>
      <c r="G47" s="43">
        <v>30638765</v>
      </c>
      <c r="H47" s="43">
        <v>21919229</v>
      </c>
      <c r="I47" s="43">
        <v>439800</v>
      </c>
      <c r="J47" s="43">
        <v>7557352</v>
      </c>
      <c r="K47" s="43">
        <v>438384</v>
      </c>
      <c r="L47" s="43">
        <v>284000</v>
      </c>
      <c r="M47" s="18">
        <v>36.070599999999999</v>
      </c>
      <c r="N47" s="18">
        <v>28.221999999999998</v>
      </c>
      <c r="O47" s="18">
        <v>7.8485999999999994</v>
      </c>
      <c r="P47" s="43"/>
      <c r="Q47" s="43"/>
      <c r="R47" s="43"/>
      <c r="S47" s="43"/>
      <c r="T47" s="43"/>
      <c r="U47" s="43">
        <f t="shared" ref="U47:U49" si="204">P47+Q47+R47+S47+T47</f>
        <v>0</v>
      </c>
      <c r="V47" s="43"/>
      <c r="W47" s="43"/>
      <c r="X47" s="43"/>
      <c r="Y47" s="43"/>
      <c r="Z47" s="43">
        <f t="shared" ref="Z47:Z49" si="205">V47+W47+X47+Y47</f>
        <v>0</v>
      </c>
      <c r="AA47" s="43">
        <f t="shared" ref="AA47:AA49" si="206">U47+Z47</f>
        <v>0</v>
      </c>
      <c r="AB47" s="43">
        <f t="shared" ref="AB47:AB49" si="207">ROUND((U47+V47+W47)*33.8%,0)</f>
        <v>0</v>
      </c>
      <c r="AC47" s="43">
        <f t="shared" ref="AC47:AC49" si="208">ROUND(U47*2%,0)</f>
        <v>0</v>
      </c>
      <c r="AD47" s="43"/>
      <c r="AE47" s="43"/>
      <c r="AF47" s="43"/>
      <c r="AG47" s="43">
        <f t="shared" ref="AG47:AG49" si="209">AD47+AE47+AF47</f>
        <v>0</v>
      </c>
      <c r="AH47" s="32"/>
      <c r="AI47" s="32"/>
      <c r="AJ47" s="18"/>
      <c r="AK47" s="18"/>
      <c r="AL47" s="18"/>
      <c r="AM47" s="18"/>
      <c r="AN47" s="32">
        <f t="shared" ref="AN47:AN49" si="210">AH47+AJ47+AK47+AL47</f>
        <v>0</v>
      </c>
      <c r="AO47" s="32">
        <f t="shared" ref="AO47:AO49" si="211">AI47+AM47</f>
        <v>0</v>
      </c>
      <c r="AP47" s="32">
        <f t="shared" ref="AP47:AP49" si="212">AN47+AO47</f>
        <v>0</v>
      </c>
      <c r="AQ47" s="43">
        <f t="shared" ref="AQ47:AQ49" si="213">AR47+AS47+AT47+AU47+AV47</f>
        <v>30638765</v>
      </c>
      <c r="AR47" s="43">
        <f t="shared" ref="AR47:AR49" si="214">H47+U47</f>
        <v>21919229</v>
      </c>
      <c r="AS47" s="43">
        <f t="shared" ref="AS47:AS49" si="215">I47+Z47</f>
        <v>439800</v>
      </c>
      <c r="AT47" s="43">
        <f t="shared" ref="AT47:AU49" si="216">J47+AB47</f>
        <v>7557352</v>
      </c>
      <c r="AU47" s="43">
        <f t="shared" si="216"/>
        <v>438384</v>
      </c>
      <c r="AV47" s="43">
        <f t="shared" ref="AV47:AV49" si="217">L47+AG47</f>
        <v>284000</v>
      </c>
      <c r="AW47" s="32">
        <f t="shared" ref="AW47:AW49" si="218">AX47+AY47</f>
        <v>36.070599999999999</v>
      </c>
      <c r="AX47" s="32">
        <f t="shared" ref="AX47:AY49" si="219">N47+AN47</f>
        <v>28.221999999999998</v>
      </c>
      <c r="AY47" s="32">
        <f t="shared" si="219"/>
        <v>7.8485999999999994</v>
      </c>
    </row>
    <row r="48" spans="1:52" x14ac:dyDescent="0.25">
      <c r="A48" s="2">
        <v>1413</v>
      </c>
      <c r="B48" s="18">
        <v>600020380</v>
      </c>
      <c r="C48" s="18" t="s">
        <v>113</v>
      </c>
      <c r="D48" s="2">
        <v>3122</v>
      </c>
      <c r="E48" s="2" t="s">
        <v>62</v>
      </c>
      <c r="F48" s="18" t="s">
        <v>218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18">
        <v>0</v>
      </c>
      <c r="N48" s="18">
        <v>0</v>
      </c>
      <c r="O48" s="18">
        <v>0</v>
      </c>
      <c r="P48" s="43"/>
      <c r="Q48" s="43"/>
      <c r="R48" s="43"/>
      <c r="S48" s="43"/>
      <c r="T48" s="43"/>
      <c r="U48" s="43">
        <f t="shared" si="204"/>
        <v>0</v>
      </c>
      <c r="V48" s="43"/>
      <c r="W48" s="43"/>
      <c r="X48" s="43"/>
      <c r="Y48" s="43"/>
      <c r="Z48" s="43">
        <f t="shared" si="205"/>
        <v>0</v>
      </c>
      <c r="AA48" s="43">
        <f t="shared" si="206"/>
        <v>0</v>
      </c>
      <c r="AB48" s="43">
        <f t="shared" si="207"/>
        <v>0</v>
      </c>
      <c r="AC48" s="43">
        <f t="shared" si="208"/>
        <v>0</v>
      </c>
      <c r="AD48" s="43"/>
      <c r="AE48" s="43"/>
      <c r="AF48" s="43"/>
      <c r="AG48" s="43">
        <f t="shared" si="209"/>
        <v>0</v>
      </c>
      <c r="AH48" s="32"/>
      <c r="AI48" s="32"/>
      <c r="AJ48" s="18"/>
      <c r="AK48" s="18"/>
      <c r="AL48" s="18"/>
      <c r="AM48" s="18"/>
      <c r="AN48" s="32">
        <f t="shared" si="210"/>
        <v>0</v>
      </c>
      <c r="AO48" s="32">
        <f t="shared" si="211"/>
        <v>0</v>
      </c>
      <c r="AP48" s="32">
        <f t="shared" si="212"/>
        <v>0</v>
      </c>
      <c r="AQ48" s="43">
        <f t="shared" si="213"/>
        <v>0</v>
      </c>
      <c r="AR48" s="43">
        <f t="shared" si="214"/>
        <v>0</v>
      </c>
      <c r="AS48" s="43">
        <f t="shared" si="215"/>
        <v>0</v>
      </c>
      <c r="AT48" s="43">
        <f t="shared" si="216"/>
        <v>0</v>
      </c>
      <c r="AU48" s="43">
        <f t="shared" si="216"/>
        <v>0</v>
      </c>
      <c r="AV48" s="43">
        <f t="shared" si="217"/>
        <v>0</v>
      </c>
      <c r="AW48" s="32">
        <f t="shared" si="218"/>
        <v>0</v>
      </c>
      <c r="AX48" s="32">
        <f t="shared" si="219"/>
        <v>0</v>
      </c>
      <c r="AY48" s="32">
        <f t="shared" si="219"/>
        <v>0</v>
      </c>
    </row>
    <row r="49" spans="1:52" x14ac:dyDescent="0.25">
      <c r="A49" s="2">
        <v>1413</v>
      </c>
      <c r="B49" s="18">
        <v>600020380</v>
      </c>
      <c r="C49" s="18" t="s">
        <v>113</v>
      </c>
      <c r="D49" s="2">
        <v>3150</v>
      </c>
      <c r="E49" s="2" t="s">
        <v>65</v>
      </c>
      <c r="F49" s="18" t="s">
        <v>61</v>
      </c>
      <c r="G49" s="43">
        <v>5758361</v>
      </c>
      <c r="H49" s="43">
        <v>4140940</v>
      </c>
      <c r="I49" s="43">
        <v>35100</v>
      </c>
      <c r="J49" s="43">
        <v>1411502</v>
      </c>
      <c r="K49" s="43">
        <v>82819</v>
      </c>
      <c r="L49" s="43">
        <v>88000</v>
      </c>
      <c r="M49" s="18">
        <v>7.2757999999999994</v>
      </c>
      <c r="N49" s="18">
        <v>6.5299999999999994</v>
      </c>
      <c r="O49" s="18">
        <v>0.74580000000000002</v>
      </c>
      <c r="P49" s="43"/>
      <c r="Q49" s="43"/>
      <c r="R49" s="43"/>
      <c r="S49" s="43"/>
      <c r="T49" s="43"/>
      <c r="U49" s="43">
        <f t="shared" si="204"/>
        <v>0</v>
      </c>
      <c r="V49" s="43"/>
      <c r="W49" s="43"/>
      <c r="X49" s="43"/>
      <c r="Y49" s="43"/>
      <c r="Z49" s="43">
        <f t="shared" si="205"/>
        <v>0</v>
      </c>
      <c r="AA49" s="43">
        <f t="shared" si="206"/>
        <v>0</v>
      </c>
      <c r="AB49" s="43">
        <f t="shared" si="207"/>
        <v>0</v>
      </c>
      <c r="AC49" s="43">
        <f t="shared" si="208"/>
        <v>0</v>
      </c>
      <c r="AD49" s="43"/>
      <c r="AE49" s="43"/>
      <c r="AF49" s="43"/>
      <c r="AG49" s="43">
        <f t="shared" si="209"/>
        <v>0</v>
      </c>
      <c r="AH49" s="32"/>
      <c r="AI49" s="32"/>
      <c r="AJ49" s="18"/>
      <c r="AK49" s="18"/>
      <c r="AL49" s="18"/>
      <c r="AM49" s="18"/>
      <c r="AN49" s="32">
        <f t="shared" si="210"/>
        <v>0</v>
      </c>
      <c r="AO49" s="32">
        <f t="shared" si="211"/>
        <v>0</v>
      </c>
      <c r="AP49" s="32">
        <f t="shared" si="212"/>
        <v>0</v>
      </c>
      <c r="AQ49" s="43">
        <f t="shared" si="213"/>
        <v>5758361</v>
      </c>
      <c r="AR49" s="43">
        <f t="shared" si="214"/>
        <v>4140940</v>
      </c>
      <c r="AS49" s="43">
        <f t="shared" si="215"/>
        <v>35100</v>
      </c>
      <c r="AT49" s="43">
        <f t="shared" si="216"/>
        <v>1411502</v>
      </c>
      <c r="AU49" s="43">
        <f t="shared" si="216"/>
        <v>82819</v>
      </c>
      <c r="AV49" s="43">
        <f t="shared" si="217"/>
        <v>88000</v>
      </c>
      <c r="AW49" s="32">
        <f t="shared" si="218"/>
        <v>7.2757999999999994</v>
      </c>
      <c r="AX49" s="32">
        <f t="shared" si="219"/>
        <v>6.5299999999999994</v>
      </c>
      <c r="AY49" s="32">
        <f t="shared" si="219"/>
        <v>0.74580000000000002</v>
      </c>
    </row>
    <row r="50" spans="1:52" x14ac:dyDescent="0.25">
      <c r="A50" s="23"/>
      <c r="B50" s="24"/>
      <c r="C50" s="24" t="s">
        <v>172</v>
      </c>
      <c r="D50" s="23"/>
      <c r="E50" s="23"/>
      <c r="F50" s="24"/>
      <c r="G50" s="26">
        <v>36397126</v>
      </c>
      <c r="H50" s="26">
        <v>26060169</v>
      </c>
      <c r="I50" s="26">
        <v>474900</v>
      </c>
      <c r="J50" s="26">
        <v>8968854</v>
      </c>
      <c r="K50" s="26">
        <v>521203</v>
      </c>
      <c r="L50" s="26">
        <v>372000</v>
      </c>
      <c r="M50" s="24">
        <v>43.346399999999996</v>
      </c>
      <c r="N50" s="24">
        <v>34.751999999999995</v>
      </c>
      <c r="O50" s="24">
        <v>8.5944000000000003</v>
      </c>
      <c r="P50" s="26">
        <f t="shared" ref="P50:AY50" si="220">SUM(P47:P49)</f>
        <v>0</v>
      </c>
      <c r="Q50" s="26">
        <f t="shared" si="220"/>
        <v>0</v>
      </c>
      <c r="R50" s="26">
        <f t="shared" si="220"/>
        <v>0</v>
      </c>
      <c r="S50" s="26">
        <f t="shared" si="220"/>
        <v>0</v>
      </c>
      <c r="T50" s="26">
        <f t="shared" si="220"/>
        <v>0</v>
      </c>
      <c r="U50" s="26">
        <f t="shared" si="220"/>
        <v>0</v>
      </c>
      <c r="V50" s="26">
        <f t="shared" si="220"/>
        <v>0</v>
      </c>
      <c r="W50" s="26">
        <f t="shared" si="220"/>
        <v>0</v>
      </c>
      <c r="X50" s="26">
        <f t="shared" si="220"/>
        <v>0</v>
      </c>
      <c r="Y50" s="26">
        <f t="shared" si="220"/>
        <v>0</v>
      </c>
      <c r="Z50" s="26">
        <f t="shared" si="220"/>
        <v>0</v>
      </c>
      <c r="AA50" s="26">
        <f t="shared" si="220"/>
        <v>0</v>
      </c>
      <c r="AB50" s="26">
        <f t="shared" si="220"/>
        <v>0</v>
      </c>
      <c r="AC50" s="26">
        <f t="shared" si="220"/>
        <v>0</v>
      </c>
      <c r="AD50" s="26">
        <f t="shared" si="220"/>
        <v>0</v>
      </c>
      <c r="AE50" s="26">
        <f t="shared" si="220"/>
        <v>0</v>
      </c>
      <c r="AF50" s="26">
        <f t="shared" si="220"/>
        <v>0</v>
      </c>
      <c r="AG50" s="26">
        <f t="shared" si="220"/>
        <v>0</v>
      </c>
      <c r="AH50" s="51">
        <f t="shared" si="220"/>
        <v>0</v>
      </c>
      <c r="AI50" s="51">
        <f t="shared" si="220"/>
        <v>0</v>
      </c>
      <c r="AJ50" s="24">
        <f t="shared" si="220"/>
        <v>0</v>
      </c>
      <c r="AK50" s="24">
        <f t="shared" si="220"/>
        <v>0</v>
      </c>
      <c r="AL50" s="24">
        <f t="shared" si="220"/>
        <v>0</v>
      </c>
      <c r="AM50" s="24">
        <f t="shared" si="220"/>
        <v>0</v>
      </c>
      <c r="AN50" s="51">
        <f t="shared" si="220"/>
        <v>0</v>
      </c>
      <c r="AO50" s="51">
        <f t="shared" si="220"/>
        <v>0</v>
      </c>
      <c r="AP50" s="51">
        <f t="shared" si="220"/>
        <v>0</v>
      </c>
      <c r="AQ50" s="26">
        <f t="shared" si="220"/>
        <v>36397126</v>
      </c>
      <c r="AR50" s="26">
        <f t="shared" si="220"/>
        <v>26060169</v>
      </c>
      <c r="AS50" s="26">
        <f t="shared" si="220"/>
        <v>474900</v>
      </c>
      <c r="AT50" s="26">
        <f t="shared" si="220"/>
        <v>8968854</v>
      </c>
      <c r="AU50" s="26">
        <f t="shared" si="220"/>
        <v>521203</v>
      </c>
      <c r="AV50" s="26">
        <f t="shared" si="220"/>
        <v>372000</v>
      </c>
      <c r="AW50" s="51">
        <f t="shared" si="220"/>
        <v>43.346399999999996</v>
      </c>
      <c r="AX50" s="51">
        <f t="shared" si="220"/>
        <v>34.751999999999995</v>
      </c>
      <c r="AY50" s="51">
        <f t="shared" si="220"/>
        <v>8.5944000000000003</v>
      </c>
      <c r="AZ50" s="15">
        <f>AR50-H50</f>
        <v>0</v>
      </c>
    </row>
    <row r="51" spans="1:52" x14ac:dyDescent="0.25">
      <c r="A51" s="2">
        <v>1414</v>
      </c>
      <c r="B51" s="18">
        <v>600010571</v>
      </c>
      <c r="C51" s="18" t="s">
        <v>114</v>
      </c>
      <c r="D51" s="2">
        <v>3122</v>
      </c>
      <c r="E51" s="2" t="s">
        <v>60</v>
      </c>
      <c r="F51" s="18" t="s">
        <v>61</v>
      </c>
      <c r="G51" s="43">
        <v>37497200</v>
      </c>
      <c r="H51" s="43">
        <v>27273316</v>
      </c>
      <c r="I51" s="43">
        <v>65200</v>
      </c>
      <c r="J51" s="43">
        <v>9240418</v>
      </c>
      <c r="K51" s="43">
        <v>545466</v>
      </c>
      <c r="L51" s="43">
        <v>372800</v>
      </c>
      <c r="M51" s="18">
        <v>47.856400000000001</v>
      </c>
      <c r="N51" s="18">
        <v>38.062800000000003</v>
      </c>
      <c r="O51" s="18">
        <v>9.7935999999999996</v>
      </c>
      <c r="P51" s="43"/>
      <c r="Q51" s="43"/>
      <c r="R51" s="43"/>
      <c r="S51" s="43"/>
      <c r="T51" s="43"/>
      <c r="U51" s="43">
        <f t="shared" ref="U51:U52" si="221">P51+Q51+R51+S51+T51</f>
        <v>0</v>
      </c>
      <c r="V51" s="43"/>
      <c r="W51" s="43"/>
      <c r="X51" s="43"/>
      <c r="Y51" s="43"/>
      <c r="Z51" s="43">
        <f t="shared" ref="Z51:Z52" si="222">V51+W51+X51+Y51</f>
        <v>0</v>
      </c>
      <c r="AA51" s="43">
        <f t="shared" ref="AA51:AA52" si="223">U51+Z51</f>
        <v>0</v>
      </c>
      <c r="AB51" s="43">
        <f t="shared" ref="AB51:AB52" si="224">ROUND((U51+V51+W51)*33.8%,0)</f>
        <v>0</v>
      </c>
      <c r="AC51" s="43">
        <f t="shared" ref="AC51:AC52" si="225">ROUND(U51*2%,0)</f>
        <v>0</v>
      </c>
      <c r="AD51" s="43"/>
      <c r="AE51" s="43"/>
      <c r="AF51" s="43"/>
      <c r="AG51" s="43">
        <f t="shared" ref="AG51:AG52" si="226">AD51+AE51+AF51</f>
        <v>0</v>
      </c>
      <c r="AH51" s="32"/>
      <c r="AI51" s="32"/>
      <c r="AJ51" s="18"/>
      <c r="AK51" s="18"/>
      <c r="AL51" s="18"/>
      <c r="AM51" s="18"/>
      <c r="AN51" s="32">
        <f t="shared" ref="AN51:AN52" si="227">AH51+AJ51+AK51+AL51</f>
        <v>0</v>
      </c>
      <c r="AO51" s="32">
        <f t="shared" ref="AO51:AO52" si="228">AI51+AM51</f>
        <v>0</v>
      </c>
      <c r="AP51" s="32">
        <f t="shared" ref="AP51:AP52" si="229">AN51+AO51</f>
        <v>0</v>
      </c>
      <c r="AQ51" s="43">
        <f t="shared" ref="AQ51:AQ52" si="230">AR51+AS51+AT51+AU51+AV51</f>
        <v>37497200</v>
      </c>
      <c r="AR51" s="43">
        <f t="shared" ref="AR51:AR52" si="231">H51+U51</f>
        <v>27273316</v>
      </c>
      <c r="AS51" s="43">
        <f t="shared" ref="AS51:AS52" si="232">I51+Z51</f>
        <v>65200</v>
      </c>
      <c r="AT51" s="43">
        <f t="shared" ref="AT51:AU52" si="233">J51+AB51</f>
        <v>9240418</v>
      </c>
      <c r="AU51" s="43">
        <f t="shared" si="233"/>
        <v>545466</v>
      </c>
      <c r="AV51" s="43">
        <f t="shared" ref="AV51:AV52" si="234">L51+AG51</f>
        <v>372800</v>
      </c>
      <c r="AW51" s="32">
        <f t="shared" ref="AW51:AW52" si="235">AX51+AY51</f>
        <v>47.856400000000001</v>
      </c>
      <c r="AX51" s="32">
        <f t="shared" ref="AX51:AY52" si="236">N51+AN51</f>
        <v>38.062800000000003</v>
      </c>
      <c r="AY51" s="32">
        <f t="shared" si="236"/>
        <v>9.7935999999999996</v>
      </c>
    </row>
    <row r="52" spans="1:52" x14ac:dyDescent="0.25">
      <c r="A52" s="2">
        <v>1414</v>
      </c>
      <c r="B52" s="18">
        <v>600010571</v>
      </c>
      <c r="C52" s="18" t="s">
        <v>114</v>
      </c>
      <c r="D52" s="2">
        <v>3122</v>
      </c>
      <c r="E52" s="2" t="s">
        <v>62</v>
      </c>
      <c r="F52" s="18" t="s">
        <v>218</v>
      </c>
      <c r="G52" s="43">
        <v>352854</v>
      </c>
      <c r="H52" s="43">
        <v>259833</v>
      </c>
      <c r="I52" s="43">
        <v>0</v>
      </c>
      <c r="J52" s="43">
        <v>87824</v>
      </c>
      <c r="K52" s="43">
        <v>5197</v>
      </c>
      <c r="L52" s="43">
        <v>0</v>
      </c>
      <c r="M52" s="18">
        <v>0.75</v>
      </c>
      <c r="N52" s="18">
        <v>0.75</v>
      </c>
      <c r="O52" s="18">
        <v>0</v>
      </c>
      <c r="P52" s="43"/>
      <c r="Q52" s="43"/>
      <c r="R52" s="43"/>
      <c r="S52" s="43"/>
      <c r="T52" s="43"/>
      <c r="U52" s="43">
        <f t="shared" si="221"/>
        <v>0</v>
      </c>
      <c r="V52" s="43"/>
      <c r="W52" s="43"/>
      <c r="X52" s="43"/>
      <c r="Y52" s="43"/>
      <c r="Z52" s="43">
        <f t="shared" si="222"/>
        <v>0</v>
      </c>
      <c r="AA52" s="43">
        <f t="shared" si="223"/>
        <v>0</v>
      </c>
      <c r="AB52" s="43">
        <f t="shared" si="224"/>
        <v>0</v>
      </c>
      <c r="AC52" s="43">
        <f t="shared" si="225"/>
        <v>0</v>
      </c>
      <c r="AD52" s="43"/>
      <c r="AE52" s="43"/>
      <c r="AF52" s="43"/>
      <c r="AG52" s="43">
        <f t="shared" si="226"/>
        <v>0</v>
      </c>
      <c r="AH52" s="32"/>
      <c r="AI52" s="32"/>
      <c r="AJ52" s="18"/>
      <c r="AK52" s="18"/>
      <c r="AL52" s="18"/>
      <c r="AM52" s="18"/>
      <c r="AN52" s="32">
        <f t="shared" si="227"/>
        <v>0</v>
      </c>
      <c r="AO52" s="32">
        <f t="shared" si="228"/>
        <v>0</v>
      </c>
      <c r="AP52" s="32">
        <f t="shared" si="229"/>
        <v>0</v>
      </c>
      <c r="AQ52" s="43">
        <f t="shared" si="230"/>
        <v>352854</v>
      </c>
      <c r="AR52" s="43">
        <f t="shared" si="231"/>
        <v>259833</v>
      </c>
      <c r="AS52" s="43">
        <f t="shared" si="232"/>
        <v>0</v>
      </c>
      <c r="AT52" s="43">
        <f t="shared" si="233"/>
        <v>87824</v>
      </c>
      <c r="AU52" s="43">
        <f t="shared" si="233"/>
        <v>5197</v>
      </c>
      <c r="AV52" s="43">
        <f t="shared" si="234"/>
        <v>0</v>
      </c>
      <c r="AW52" s="32">
        <f t="shared" si="235"/>
        <v>0.75</v>
      </c>
      <c r="AX52" s="32">
        <f t="shared" si="236"/>
        <v>0.75</v>
      </c>
      <c r="AY52" s="32">
        <f t="shared" si="236"/>
        <v>0</v>
      </c>
    </row>
    <row r="53" spans="1:52" x14ac:dyDescent="0.25">
      <c r="A53" s="23"/>
      <c r="B53" s="24"/>
      <c r="C53" s="24" t="s">
        <v>173</v>
      </c>
      <c r="D53" s="23"/>
      <c r="E53" s="23"/>
      <c r="F53" s="24"/>
      <c r="G53" s="26">
        <v>37850054</v>
      </c>
      <c r="H53" s="26">
        <v>27533149</v>
      </c>
      <c r="I53" s="26">
        <v>65200</v>
      </c>
      <c r="J53" s="26">
        <v>9328242</v>
      </c>
      <c r="K53" s="26">
        <v>550663</v>
      </c>
      <c r="L53" s="26">
        <v>372800</v>
      </c>
      <c r="M53" s="24">
        <v>48.606400000000001</v>
      </c>
      <c r="N53" s="24">
        <v>38.812800000000003</v>
      </c>
      <c r="O53" s="24">
        <v>9.7935999999999996</v>
      </c>
      <c r="P53" s="26">
        <f t="shared" ref="P53:AY53" si="237">SUM(P51:P52)</f>
        <v>0</v>
      </c>
      <c r="Q53" s="26">
        <f t="shared" si="237"/>
        <v>0</v>
      </c>
      <c r="R53" s="26">
        <f t="shared" si="237"/>
        <v>0</v>
      </c>
      <c r="S53" s="26">
        <f t="shared" si="237"/>
        <v>0</v>
      </c>
      <c r="T53" s="26">
        <f t="shared" si="237"/>
        <v>0</v>
      </c>
      <c r="U53" s="26">
        <f t="shared" si="237"/>
        <v>0</v>
      </c>
      <c r="V53" s="26">
        <f t="shared" si="237"/>
        <v>0</v>
      </c>
      <c r="W53" s="26">
        <f t="shared" si="237"/>
        <v>0</v>
      </c>
      <c r="X53" s="26">
        <f t="shared" si="237"/>
        <v>0</v>
      </c>
      <c r="Y53" s="26">
        <f t="shared" si="237"/>
        <v>0</v>
      </c>
      <c r="Z53" s="26">
        <f t="shared" si="237"/>
        <v>0</v>
      </c>
      <c r="AA53" s="26">
        <f t="shared" si="237"/>
        <v>0</v>
      </c>
      <c r="AB53" s="26">
        <f t="shared" si="237"/>
        <v>0</v>
      </c>
      <c r="AC53" s="26">
        <f t="shared" si="237"/>
        <v>0</v>
      </c>
      <c r="AD53" s="26">
        <f t="shared" si="237"/>
        <v>0</v>
      </c>
      <c r="AE53" s="26">
        <f t="shared" si="237"/>
        <v>0</v>
      </c>
      <c r="AF53" s="26">
        <f t="shared" si="237"/>
        <v>0</v>
      </c>
      <c r="AG53" s="26">
        <f t="shared" si="237"/>
        <v>0</v>
      </c>
      <c r="AH53" s="51">
        <f t="shared" si="237"/>
        <v>0</v>
      </c>
      <c r="AI53" s="51">
        <f t="shared" si="237"/>
        <v>0</v>
      </c>
      <c r="AJ53" s="24">
        <f t="shared" si="237"/>
        <v>0</v>
      </c>
      <c r="AK53" s="24">
        <f t="shared" si="237"/>
        <v>0</v>
      </c>
      <c r="AL53" s="24">
        <f t="shared" si="237"/>
        <v>0</v>
      </c>
      <c r="AM53" s="24">
        <f t="shared" si="237"/>
        <v>0</v>
      </c>
      <c r="AN53" s="51">
        <f t="shared" si="237"/>
        <v>0</v>
      </c>
      <c r="AO53" s="51">
        <f t="shared" si="237"/>
        <v>0</v>
      </c>
      <c r="AP53" s="51">
        <f t="shared" si="237"/>
        <v>0</v>
      </c>
      <c r="AQ53" s="26">
        <f t="shared" si="237"/>
        <v>37850054</v>
      </c>
      <c r="AR53" s="26">
        <f t="shared" si="237"/>
        <v>27533149</v>
      </c>
      <c r="AS53" s="26">
        <f t="shared" si="237"/>
        <v>65200</v>
      </c>
      <c r="AT53" s="26">
        <f t="shared" si="237"/>
        <v>9328242</v>
      </c>
      <c r="AU53" s="26">
        <f t="shared" si="237"/>
        <v>550663</v>
      </c>
      <c r="AV53" s="26">
        <f t="shared" si="237"/>
        <v>372800</v>
      </c>
      <c r="AW53" s="51">
        <f t="shared" si="237"/>
        <v>48.606400000000001</v>
      </c>
      <c r="AX53" s="51">
        <f t="shared" si="237"/>
        <v>38.812800000000003</v>
      </c>
      <c r="AY53" s="51">
        <f t="shared" si="237"/>
        <v>9.7935999999999996</v>
      </c>
      <c r="AZ53" s="15">
        <f>AR53-H53</f>
        <v>0</v>
      </c>
    </row>
    <row r="54" spans="1:52" x14ac:dyDescent="0.25">
      <c r="A54" s="2">
        <v>1418</v>
      </c>
      <c r="B54" s="18">
        <v>600010040</v>
      </c>
      <c r="C54" s="18" t="s">
        <v>115</v>
      </c>
      <c r="D54" s="2">
        <v>3122</v>
      </c>
      <c r="E54" s="2" t="s">
        <v>60</v>
      </c>
      <c r="F54" s="18" t="s">
        <v>61</v>
      </c>
      <c r="G54" s="43">
        <v>31165056</v>
      </c>
      <c r="H54" s="43">
        <v>22737155</v>
      </c>
      <c r="I54" s="43">
        <v>0</v>
      </c>
      <c r="J54" s="43">
        <v>7685158</v>
      </c>
      <c r="K54" s="43">
        <v>454743</v>
      </c>
      <c r="L54" s="43">
        <v>288000</v>
      </c>
      <c r="M54" s="18">
        <v>39.317300000000003</v>
      </c>
      <c r="N54" s="18">
        <v>28.9527</v>
      </c>
      <c r="O54" s="18">
        <v>10.364599999999999</v>
      </c>
      <c r="P54" s="43"/>
      <c r="Q54" s="43"/>
      <c r="R54" s="43"/>
      <c r="S54" s="43"/>
      <c r="T54" s="43"/>
      <c r="U54" s="43">
        <f t="shared" ref="U54:U57" si="238">P54+Q54+R54+S54+T54</f>
        <v>0</v>
      </c>
      <c r="V54" s="43"/>
      <c r="W54" s="43"/>
      <c r="X54" s="43"/>
      <c r="Y54" s="43"/>
      <c r="Z54" s="43">
        <f t="shared" ref="Z54:Z57" si="239">V54+W54+X54+Y54</f>
        <v>0</v>
      </c>
      <c r="AA54" s="43">
        <f t="shared" ref="AA54:AA57" si="240">U54+Z54</f>
        <v>0</v>
      </c>
      <c r="AB54" s="43">
        <f t="shared" ref="AB54:AB57" si="241">ROUND((U54+V54+W54)*33.8%,0)</f>
        <v>0</v>
      </c>
      <c r="AC54" s="43">
        <f t="shared" ref="AC54:AC57" si="242">ROUND(U54*2%,0)</f>
        <v>0</v>
      </c>
      <c r="AD54" s="43"/>
      <c r="AE54" s="43"/>
      <c r="AF54" s="43"/>
      <c r="AG54" s="43">
        <f t="shared" ref="AG54:AG57" si="243">AD54+AE54+AF54</f>
        <v>0</v>
      </c>
      <c r="AH54" s="32"/>
      <c r="AI54" s="32"/>
      <c r="AJ54" s="18"/>
      <c r="AK54" s="18"/>
      <c r="AL54" s="18"/>
      <c r="AM54" s="18"/>
      <c r="AN54" s="32">
        <f t="shared" ref="AN54:AN57" si="244">AH54+AJ54+AK54+AL54</f>
        <v>0</v>
      </c>
      <c r="AO54" s="32">
        <f t="shared" ref="AO54:AO57" si="245">AI54+AM54</f>
        <v>0</v>
      </c>
      <c r="AP54" s="32">
        <f t="shared" ref="AP54:AP57" si="246">AN54+AO54</f>
        <v>0</v>
      </c>
      <c r="AQ54" s="43">
        <f t="shared" ref="AQ54:AQ57" si="247">AR54+AS54+AT54+AU54+AV54</f>
        <v>31165056</v>
      </c>
      <c r="AR54" s="43">
        <f t="shared" ref="AR54:AR57" si="248">H54+U54</f>
        <v>22737155</v>
      </c>
      <c r="AS54" s="43">
        <f t="shared" ref="AS54:AS57" si="249">I54+Z54</f>
        <v>0</v>
      </c>
      <c r="AT54" s="43">
        <f t="shared" ref="AT54:AU57" si="250">J54+AB54</f>
        <v>7685158</v>
      </c>
      <c r="AU54" s="43">
        <f t="shared" si="250"/>
        <v>454743</v>
      </c>
      <c r="AV54" s="43">
        <f t="shared" ref="AV54:AV57" si="251">L54+AG54</f>
        <v>288000</v>
      </c>
      <c r="AW54" s="32">
        <f t="shared" ref="AW54:AW57" si="252">AX54+AY54</f>
        <v>39.317300000000003</v>
      </c>
      <c r="AX54" s="32">
        <f t="shared" ref="AX54:AY57" si="253">N54+AN54</f>
        <v>28.9527</v>
      </c>
      <c r="AY54" s="32">
        <f t="shared" si="253"/>
        <v>10.364599999999999</v>
      </c>
    </row>
    <row r="55" spans="1:52" x14ac:dyDescent="0.25">
      <c r="A55" s="2">
        <v>1418</v>
      </c>
      <c r="B55" s="18">
        <v>600010040</v>
      </c>
      <c r="C55" s="18" t="s">
        <v>115</v>
      </c>
      <c r="D55" s="2">
        <v>3122</v>
      </c>
      <c r="E55" s="2" t="s">
        <v>62</v>
      </c>
      <c r="F55" s="18" t="s">
        <v>218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18">
        <v>0</v>
      </c>
      <c r="N55" s="18">
        <v>0</v>
      </c>
      <c r="O55" s="18">
        <v>0</v>
      </c>
      <c r="P55" s="43"/>
      <c r="Q55" s="43"/>
      <c r="R55" s="43"/>
      <c r="S55" s="43"/>
      <c r="T55" s="43"/>
      <c r="U55" s="43">
        <f t="shared" si="238"/>
        <v>0</v>
      </c>
      <c r="V55" s="43"/>
      <c r="W55" s="43"/>
      <c r="X55" s="43"/>
      <c r="Y55" s="43"/>
      <c r="Z55" s="43">
        <f t="shared" si="239"/>
        <v>0</v>
      </c>
      <c r="AA55" s="43">
        <f t="shared" si="240"/>
        <v>0</v>
      </c>
      <c r="AB55" s="43">
        <f t="shared" si="241"/>
        <v>0</v>
      </c>
      <c r="AC55" s="43">
        <f t="shared" si="242"/>
        <v>0</v>
      </c>
      <c r="AD55" s="43"/>
      <c r="AE55" s="43"/>
      <c r="AF55" s="43"/>
      <c r="AG55" s="43">
        <f t="shared" si="243"/>
        <v>0</v>
      </c>
      <c r="AH55" s="32"/>
      <c r="AI55" s="32"/>
      <c r="AJ55" s="18"/>
      <c r="AK55" s="18"/>
      <c r="AL55" s="18"/>
      <c r="AM55" s="18"/>
      <c r="AN55" s="32">
        <f t="shared" si="244"/>
        <v>0</v>
      </c>
      <c r="AO55" s="32">
        <f t="shared" si="245"/>
        <v>0</v>
      </c>
      <c r="AP55" s="32">
        <f t="shared" si="246"/>
        <v>0</v>
      </c>
      <c r="AQ55" s="43">
        <f t="shared" si="247"/>
        <v>0</v>
      </c>
      <c r="AR55" s="43">
        <f t="shared" si="248"/>
        <v>0</v>
      </c>
      <c r="AS55" s="43">
        <f t="shared" si="249"/>
        <v>0</v>
      </c>
      <c r="AT55" s="43">
        <f t="shared" si="250"/>
        <v>0</v>
      </c>
      <c r="AU55" s="43">
        <f t="shared" si="250"/>
        <v>0</v>
      </c>
      <c r="AV55" s="43">
        <f t="shared" si="251"/>
        <v>0</v>
      </c>
      <c r="AW55" s="32">
        <f t="shared" si="252"/>
        <v>0</v>
      </c>
      <c r="AX55" s="32">
        <f t="shared" si="253"/>
        <v>0</v>
      </c>
      <c r="AY55" s="32">
        <f t="shared" si="253"/>
        <v>0</v>
      </c>
    </row>
    <row r="56" spans="1:52" x14ac:dyDescent="0.25">
      <c r="A56" s="2">
        <v>1418</v>
      </c>
      <c r="B56" s="18">
        <v>600010040</v>
      </c>
      <c r="C56" s="18" t="s">
        <v>115</v>
      </c>
      <c r="D56" s="2">
        <v>3141</v>
      </c>
      <c r="E56" s="2" t="s">
        <v>63</v>
      </c>
      <c r="F56" s="18" t="s">
        <v>218</v>
      </c>
      <c r="G56" s="43">
        <v>3831479</v>
      </c>
      <c r="H56" s="43">
        <v>2797541</v>
      </c>
      <c r="I56" s="43">
        <v>0</v>
      </c>
      <c r="J56" s="43">
        <v>945569</v>
      </c>
      <c r="K56" s="43">
        <v>55951</v>
      </c>
      <c r="L56" s="43">
        <v>32418</v>
      </c>
      <c r="M56" s="18">
        <v>9.52</v>
      </c>
      <c r="N56" s="18">
        <v>0</v>
      </c>
      <c r="O56" s="18">
        <v>9.52</v>
      </c>
      <c r="P56" s="43"/>
      <c r="Q56" s="43"/>
      <c r="R56" s="43"/>
      <c r="S56" s="43"/>
      <c r="T56" s="43"/>
      <c r="U56" s="43">
        <f t="shared" si="238"/>
        <v>0</v>
      </c>
      <c r="V56" s="43"/>
      <c r="W56" s="43"/>
      <c r="X56" s="43"/>
      <c r="Y56" s="43"/>
      <c r="Z56" s="43">
        <f t="shared" si="239"/>
        <v>0</v>
      </c>
      <c r="AA56" s="43">
        <f t="shared" si="240"/>
        <v>0</v>
      </c>
      <c r="AB56" s="43">
        <f t="shared" si="241"/>
        <v>0</v>
      </c>
      <c r="AC56" s="43">
        <f t="shared" si="242"/>
        <v>0</v>
      </c>
      <c r="AD56" s="43"/>
      <c r="AE56" s="43"/>
      <c r="AF56" s="43"/>
      <c r="AG56" s="43">
        <f t="shared" si="243"/>
        <v>0</v>
      </c>
      <c r="AH56" s="32"/>
      <c r="AI56" s="32"/>
      <c r="AJ56" s="18"/>
      <c r="AK56" s="18"/>
      <c r="AL56" s="18"/>
      <c r="AM56" s="18"/>
      <c r="AN56" s="32">
        <f t="shared" si="244"/>
        <v>0</v>
      </c>
      <c r="AO56" s="32">
        <f t="shared" si="245"/>
        <v>0</v>
      </c>
      <c r="AP56" s="32">
        <f t="shared" si="246"/>
        <v>0</v>
      </c>
      <c r="AQ56" s="43">
        <f t="shared" si="247"/>
        <v>3831479</v>
      </c>
      <c r="AR56" s="43">
        <f t="shared" si="248"/>
        <v>2797541</v>
      </c>
      <c r="AS56" s="43">
        <f t="shared" si="249"/>
        <v>0</v>
      </c>
      <c r="AT56" s="43">
        <f t="shared" si="250"/>
        <v>945569</v>
      </c>
      <c r="AU56" s="43">
        <f t="shared" si="250"/>
        <v>55951</v>
      </c>
      <c r="AV56" s="43">
        <f t="shared" si="251"/>
        <v>32418</v>
      </c>
      <c r="AW56" s="32">
        <f t="shared" si="252"/>
        <v>9.52</v>
      </c>
      <c r="AX56" s="32">
        <f t="shared" si="253"/>
        <v>0</v>
      </c>
      <c r="AY56" s="32">
        <f t="shared" si="253"/>
        <v>9.52</v>
      </c>
    </row>
    <row r="57" spans="1:52" x14ac:dyDescent="0.25">
      <c r="A57" s="2">
        <v>1418</v>
      </c>
      <c r="B57" s="18">
        <v>600010040</v>
      </c>
      <c r="C57" s="18" t="s">
        <v>115</v>
      </c>
      <c r="D57" s="2">
        <v>3147</v>
      </c>
      <c r="E57" s="2" t="s">
        <v>64</v>
      </c>
      <c r="F57" s="18" t="s">
        <v>218</v>
      </c>
      <c r="G57" s="43">
        <v>4547768</v>
      </c>
      <c r="H57" s="43">
        <v>3324645</v>
      </c>
      <c r="I57" s="43">
        <v>0</v>
      </c>
      <c r="J57" s="43">
        <v>1123730</v>
      </c>
      <c r="K57" s="43">
        <v>66493</v>
      </c>
      <c r="L57" s="43">
        <v>32900</v>
      </c>
      <c r="M57" s="18">
        <v>7.96</v>
      </c>
      <c r="N57" s="18">
        <v>5.43</v>
      </c>
      <c r="O57" s="18">
        <v>2.5300000000000002</v>
      </c>
      <c r="P57" s="43"/>
      <c r="Q57" s="43"/>
      <c r="R57" s="43"/>
      <c r="S57" s="43"/>
      <c r="T57" s="43"/>
      <c r="U57" s="43">
        <f t="shared" si="238"/>
        <v>0</v>
      </c>
      <c r="V57" s="43"/>
      <c r="W57" s="43"/>
      <c r="X57" s="43"/>
      <c r="Y57" s="43"/>
      <c r="Z57" s="43">
        <f t="shared" si="239"/>
        <v>0</v>
      </c>
      <c r="AA57" s="43">
        <f t="shared" si="240"/>
        <v>0</v>
      </c>
      <c r="AB57" s="43">
        <f t="shared" si="241"/>
        <v>0</v>
      </c>
      <c r="AC57" s="43">
        <f t="shared" si="242"/>
        <v>0</v>
      </c>
      <c r="AD57" s="43"/>
      <c r="AE57" s="43"/>
      <c r="AF57" s="43"/>
      <c r="AG57" s="43">
        <f t="shared" si="243"/>
        <v>0</v>
      </c>
      <c r="AH57" s="32"/>
      <c r="AI57" s="32"/>
      <c r="AJ57" s="18"/>
      <c r="AK57" s="18"/>
      <c r="AL57" s="18"/>
      <c r="AM57" s="18"/>
      <c r="AN57" s="32">
        <f t="shared" si="244"/>
        <v>0</v>
      </c>
      <c r="AO57" s="32">
        <f t="shared" si="245"/>
        <v>0</v>
      </c>
      <c r="AP57" s="32">
        <f t="shared" si="246"/>
        <v>0</v>
      </c>
      <c r="AQ57" s="43">
        <f t="shared" si="247"/>
        <v>4547768</v>
      </c>
      <c r="AR57" s="43">
        <f t="shared" si="248"/>
        <v>3324645</v>
      </c>
      <c r="AS57" s="43">
        <f t="shared" si="249"/>
        <v>0</v>
      </c>
      <c r="AT57" s="43">
        <f t="shared" si="250"/>
        <v>1123730</v>
      </c>
      <c r="AU57" s="43">
        <f t="shared" si="250"/>
        <v>66493</v>
      </c>
      <c r="AV57" s="43">
        <f t="shared" si="251"/>
        <v>32900</v>
      </c>
      <c r="AW57" s="32">
        <f t="shared" si="252"/>
        <v>7.96</v>
      </c>
      <c r="AX57" s="32">
        <f t="shared" si="253"/>
        <v>5.43</v>
      </c>
      <c r="AY57" s="32">
        <f t="shared" si="253"/>
        <v>2.5300000000000002</v>
      </c>
    </row>
    <row r="58" spans="1:52" x14ac:dyDescent="0.25">
      <c r="A58" s="23"/>
      <c r="B58" s="24"/>
      <c r="C58" s="24" t="s">
        <v>174</v>
      </c>
      <c r="D58" s="23"/>
      <c r="E58" s="23"/>
      <c r="F58" s="24"/>
      <c r="G58" s="26">
        <v>39544303</v>
      </c>
      <c r="H58" s="26">
        <v>28859341</v>
      </c>
      <c r="I58" s="26">
        <v>0</v>
      </c>
      <c r="J58" s="26">
        <v>9754457</v>
      </c>
      <c r="K58" s="26">
        <v>577187</v>
      </c>
      <c r="L58" s="26">
        <v>353318</v>
      </c>
      <c r="M58" s="24">
        <v>56.7973</v>
      </c>
      <c r="N58" s="24">
        <v>34.3827</v>
      </c>
      <c r="O58" s="24">
        <v>22.4146</v>
      </c>
      <c r="P58" s="26">
        <f t="shared" ref="P58:AY58" si="254">SUM(P54:P57)</f>
        <v>0</v>
      </c>
      <c r="Q58" s="26">
        <f t="shared" si="254"/>
        <v>0</v>
      </c>
      <c r="R58" s="26">
        <f t="shared" si="254"/>
        <v>0</v>
      </c>
      <c r="S58" s="26">
        <f t="shared" si="254"/>
        <v>0</v>
      </c>
      <c r="T58" s="26">
        <f t="shared" si="254"/>
        <v>0</v>
      </c>
      <c r="U58" s="26">
        <f t="shared" si="254"/>
        <v>0</v>
      </c>
      <c r="V58" s="26">
        <f t="shared" si="254"/>
        <v>0</v>
      </c>
      <c r="W58" s="26">
        <f t="shared" si="254"/>
        <v>0</v>
      </c>
      <c r="X58" s="26">
        <f t="shared" si="254"/>
        <v>0</v>
      </c>
      <c r="Y58" s="26">
        <f t="shared" si="254"/>
        <v>0</v>
      </c>
      <c r="Z58" s="26">
        <f t="shared" si="254"/>
        <v>0</v>
      </c>
      <c r="AA58" s="26">
        <f t="shared" si="254"/>
        <v>0</v>
      </c>
      <c r="AB58" s="26">
        <f t="shared" si="254"/>
        <v>0</v>
      </c>
      <c r="AC58" s="26">
        <f t="shared" si="254"/>
        <v>0</v>
      </c>
      <c r="AD58" s="26">
        <f t="shared" si="254"/>
        <v>0</v>
      </c>
      <c r="AE58" s="26">
        <f t="shared" si="254"/>
        <v>0</v>
      </c>
      <c r="AF58" s="26">
        <f t="shared" si="254"/>
        <v>0</v>
      </c>
      <c r="AG58" s="26">
        <f t="shared" si="254"/>
        <v>0</v>
      </c>
      <c r="AH58" s="51">
        <f t="shared" si="254"/>
        <v>0</v>
      </c>
      <c r="AI58" s="51">
        <f t="shared" si="254"/>
        <v>0</v>
      </c>
      <c r="AJ58" s="24">
        <f t="shared" si="254"/>
        <v>0</v>
      </c>
      <c r="AK58" s="24">
        <f t="shared" si="254"/>
        <v>0</v>
      </c>
      <c r="AL58" s="24">
        <f t="shared" si="254"/>
        <v>0</v>
      </c>
      <c r="AM58" s="24">
        <f t="shared" si="254"/>
        <v>0</v>
      </c>
      <c r="AN58" s="51">
        <f t="shared" si="254"/>
        <v>0</v>
      </c>
      <c r="AO58" s="51">
        <f t="shared" si="254"/>
        <v>0</v>
      </c>
      <c r="AP58" s="51">
        <f t="shared" si="254"/>
        <v>0</v>
      </c>
      <c r="AQ58" s="26">
        <f t="shared" si="254"/>
        <v>39544303</v>
      </c>
      <c r="AR58" s="26">
        <f t="shared" si="254"/>
        <v>28859341</v>
      </c>
      <c r="AS58" s="26">
        <f t="shared" si="254"/>
        <v>0</v>
      </c>
      <c r="AT58" s="26">
        <f t="shared" si="254"/>
        <v>9754457</v>
      </c>
      <c r="AU58" s="26">
        <f t="shared" si="254"/>
        <v>577187</v>
      </c>
      <c r="AV58" s="26">
        <f t="shared" si="254"/>
        <v>353318</v>
      </c>
      <c r="AW58" s="51">
        <f t="shared" si="254"/>
        <v>56.7973</v>
      </c>
      <c r="AX58" s="51">
        <f t="shared" si="254"/>
        <v>34.3827</v>
      </c>
      <c r="AY58" s="51">
        <f t="shared" si="254"/>
        <v>22.4146</v>
      </c>
      <c r="AZ58" s="15">
        <f>AR58-H58</f>
        <v>0</v>
      </c>
    </row>
    <row r="59" spans="1:52" x14ac:dyDescent="0.25">
      <c r="A59" s="2">
        <v>1420</v>
      </c>
      <c r="B59" s="18">
        <v>600010562</v>
      </c>
      <c r="C59" s="18" t="s">
        <v>116</v>
      </c>
      <c r="D59" s="2">
        <v>3122</v>
      </c>
      <c r="E59" s="2" t="s">
        <v>60</v>
      </c>
      <c r="F59" s="18" t="s">
        <v>61</v>
      </c>
      <c r="G59" s="43">
        <v>31555879</v>
      </c>
      <c r="H59" s="43">
        <v>22681461</v>
      </c>
      <c r="I59" s="43">
        <v>354600</v>
      </c>
      <c r="J59" s="43">
        <v>7786189</v>
      </c>
      <c r="K59" s="43">
        <v>453629</v>
      </c>
      <c r="L59" s="43">
        <v>280000</v>
      </c>
      <c r="M59" s="18">
        <v>41.874300000000005</v>
      </c>
      <c r="N59" s="18">
        <v>30.618200000000002</v>
      </c>
      <c r="O59" s="18">
        <v>11.2561</v>
      </c>
      <c r="P59" s="43"/>
      <c r="Q59" s="43"/>
      <c r="R59" s="43"/>
      <c r="S59" s="43"/>
      <c r="T59" s="43"/>
      <c r="U59" s="43">
        <f t="shared" ref="U59:U60" si="255">P59+Q59+R59+S59+T59</f>
        <v>0</v>
      </c>
      <c r="V59" s="43"/>
      <c r="W59" s="43"/>
      <c r="X59" s="43"/>
      <c r="Y59" s="43"/>
      <c r="Z59" s="43">
        <f t="shared" ref="Z59:Z60" si="256">V59+W59+X59+Y59</f>
        <v>0</v>
      </c>
      <c r="AA59" s="43">
        <f t="shared" ref="AA59:AA60" si="257">U59+Z59</f>
        <v>0</v>
      </c>
      <c r="AB59" s="43">
        <f t="shared" ref="AB59:AB60" si="258">ROUND((U59+V59+W59)*33.8%,0)</f>
        <v>0</v>
      </c>
      <c r="AC59" s="43">
        <f t="shared" ref="AC59:AC60" si="259">ROUND(U59*2%,0)</f>
        <v>0</v>
      </c>
      <c r="AD59" s="43"/>
      <c r="AE59" s="43"/>
      <c r="AF59" s="43"/>
      <c r="AG59" s="43">
        <f t="shared" ref="AG59:AG60" si="260">AD59+AE59+AF59</f>
        <v>0</v>
      </c>
      <c r="AH59" s="32"/>
      <c r="AI59" s="32"/>
      <c r="AJ59" s="18"/>
      <c r="AK59" s="18"/>
      <c r="AL59" s="18"/>
      <c r="AM59" s="18"/>
      <c r="AN59" s="32">
        <f t="shared" ref="AN59:AN60" si="261">AH59+AJ59+AK59+AL59</f>
        <v>0</v>
      </c>
      <c r="AO59" s="32">
        <f t="shared" ref="AO59:AO60" si="262">AI59+AM59</f>
        <v>0</v>
      </c>
      <c r="AP59" s="32">
        <f t="shared" ref="AP59:AP60" si="263">AN59+AO59</f>
        <v>0</v>
      </c>
      <c r="AQ59" s="43">
        <f t="shared" ref="AQ59:AQ60" si="264">AR59+AS59+AT59+AU59+AV59</f>
        <v>31555879</v>
      </c>
      <c r="AR59" s="43">
        <f t="shared" ref="AR59:AR60" si="265">H59+U59</f>
        <v>22681461</v>
      </c>
      <c r="AS59" s="43">
        <f t="shared" ref="AS59:AS60" si="266">I59+Z59</f>
        <v>354600</v>
      </c>
      <c r="AT59" s="43">
        <f t="shared" ref="AT59:AU60" si="267">J59+AB59</f>
        <v>7786189</v>
      </c>
      <c r="AU59" s="43">
        <f t="shared" si="267"/>
        <v>453629</v>
      </c>
      <c r="AV59" s="43">
        <f t="shared" ref="AV59:AV60" si="268">L59+AG59</f>
        <v>280000</v>
      </c>
      <c r="AW59" s="32">
        <f t="shared" ref="AW59:AW60" si="269">AX59+AY59</f>
        <v>41.874300000000005</v>
      </c>
      <c r="AX59" s="32">
        <f t="shared" ref="AX59:AY60" si="270">N59+AN59</f>
        <v>30.618200000000002</v>
      </c>
      <c r="AY59" s="32">
        <f t="shared" si="270"/>
        <v>11.2561</v>
      </c>
    </row>
    <row r="60" spans="1:52" x14ac:dyDescent="0.25">
      <c r="A60" s="2">
        <v>1420</v>
      </c>
      <c r="B60" s="18">
        <v>600010562</v>
      </c>
      <c r="C60" s="18" t="s">
        <v>116</v>
      </c>
      <c r="D60" s="2">
        <v>3122</v>
      </c>
      <c r="E60" s="2" t="s">
        <v>62</v>
      </c>
      <c r="F60" s="18" t="s">
        <v>218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18">
        <v>0</v>
      </c>
      <c r="N60" s="18">
        <v>0</v>
      </c>
      <c r="O60" s="18">
        <v>0</v>
      </c>
      <c r="P60" s="43"/>
      <c r="Q60" s="43"/>
      <c r="R60" s="43"/>
      <c r="S60" s="43"/>
      <c r="T60" s="43"/>
      <c r="U60" s="43">
        <f t="shared" si="255"/>
        <v>0</v>
      </c>
      <c r="V60" s="43"/>
      <c r="W60" s="43"/>
      <c r="X60" s="43"/>
      <c r="Y60" s="43"/>
      <c r="Z60" s="43">
        <f t="shared" si="256"/>
        <v>0</v>
      </c>
      <c r="AA60" s="43">
        <f t="shared" si="257"/>
        <v>0</v>
      </c>
      <c r="AB60" s="43">
        <f t="shared" si="258"/>
        <v>0</v>
      </c>
      <c r="AC60" s="43">
        <f t="shared" si="259"/>
        <v>0</v>
      </c>
      <c r="AD60" s="43"/>
      <c r="AE60" s="43"/>
      <c r="AF60" s="43"/>
      <c r="AG60" s="43">
        <f t="shared" si="260"/>
        <v>0</v>
      </c>
      <c r="AH60" s="32"/>
      <c r="AI60" s="32"/>
      <c r="AJ60" s="18"/>
      <c r="AK60" s="18"/>
      <c r="AL60" s="18"/>
      <c r="AM60" s="18"/>
      <c r="AN60" s="32">
        <f t="shared" si="261"/>
        <v>0</v>
      </c>
      <c r="AO60" s="32">
        <f t="shared" si="262"/>
        <v>0</v>
      </c>
      <c r="AP60" s="32">
        <f t="shared" si="263"/>
        <v>0</v>
      </c>
      <c r="AQ60" s="43">
        <f t="shared" si="264"/>
        <v>0</v>
      </c>
      <c r="AR60" s="43">
        <f t="shared" si="265"/>
        <v>0</v>
      </c>
      <c r="AS60" s="43">
        <f t="shared" si="266"/>
        <v>0</v>
      </c>
      <c r="AT60" s="43">
        <f t="shared" si="267"/>
        <v>0</v>
      </c>
      <c r="AU60" s="43">
        <f t="shared" si="267"/>
        <v>0</v>
      </c>
      <c r="AV60" s="43">
        <f t="shared" si="268"/>
        <v>0</v>
      </c>
      <c r="AW60" s="32">
        <f t="shared" si="269"/>
        <v>0</v>
      </c>
      <c r="AX60" s="32">
        <f t="shared" si="270"/>
        <v>0</v>
      </c>
      <c r="AY60" s="32">
        <f t="shared" si="270"/>
        <v>0</v>
      </c>
    </row>
    <row r="61" spans="1:52" x14ac:dyDescent="0.25">
      <c r="A61" s="23"/>
      <c r="B61" s="24"/>
      <c r="C61" s="24" t="s">
        <v>175</v>
      </c>
      <c r="D61" s="23"/>
      <c r="E61" s="23"/>
      <c r="F61" s="24"/>
      <c r="G61" s="26">
        <v>31555879</v>
      </c>
      <c r="H61" s="26">
        <v>22681461</v>
      </c>
      <c r="I61" s="26">
        <v>354600</v>
      </c>
      <c r="J61" s="26">
        <v>7786189</v>
      </c>
      <c r="K61" s="26">
        <v>453629</v>
      </c>
      <c r="L61" s="26">
        <v>280000</v>
      </c>
      <c r="M61" s="24">
        <v>41.874300000000005</v>
      </c>
      <c r="N61" s="24">
        <v>30.618200000000002</v>
      </c>
      <c r="O61" s="24">
        <v>11.2561</v>
      </c>
      <c r="P61" s="26">
        <f t="shared" ref="P61:AY61" si="271">SUM(P59:P60)</f>
        <v>0</v>
      </c>
      <c r="Q61" s="26">
        <f t="shared" si="271"/>
        <v>0</v>
      </c>
      <c r="R61" s="26">
        <f t="shared" si="271"/>
        <v>0</v>
      </c>
      <c r="S61" s="26">
        <f t="shared" si="271"/>
        <v>0</v>
      </c>
      <c r="T61" s="26">
        <f t="shared" si="271"/>
        <v>0</v>
      </c>
      <c r="U61" s="26">
        <f t="shared" si="271"/>
        <v>0</v>
      </c>
      <c r="V61" s="26">
        <f t="shared" si="271"/>
        <v>0</v>
      </c>
      <c r="W61" s="26">
        <f t="shared" si="271"/>
        <v>0</v>
      </c>
      <c r="X61" s="26">
        <f t="shared" si="271"/>
        <v>0</v>
      </c>
      <c r="Y61" s="26">
        <f t="shared" si="271"/>
        <v>0</v>
      </c>
      <c r="Z61" s="26">
        <f t="shared" si="271"/>
        <v>0</v>
      </c>
      <c r="AA61" s="26">
        <f t="shared" si="271"/>
        <v>0</v>
      </c>
      <c r="AB61" s="26">
        <f t="shared" si="271"/>
        <v>0</v>
      </c>
      <c r="AC61" s="26">
        <f t="shared" si="271"/>
        <v>0</v>
      </c>
      <c r="AD61" s="26">
        <f t="shared" si="271"/>
        <v>0</v>
      </c>
      <c r="AE61" s="26">
        <f t="shared" si="271"/>
        <v>0</v>
      </c>
      <c r="AF61" s="26">
        <f t="shared" si="271"/>
        <v>0</v>
      </c>
      <c r="AG61" s="26">
        <f t="shared" si="271"/>
        <v>0</v>
      </c>
      <c r="AH61" s="51">
        <f t="shared" si="271"/>
        <v>0</v>
      </c>
      <c r="AI61" s="51">
        <f t="shared" si="271"/>
        <v>0</v>
      </c>
      <c r="AJ61" s="24">
        <f t="shared" si="271"/>
        <v>0</v>
      </c>
      <c r="AK61" s="24">
        <f t="shared" si="271"/>
        <v>0</v>
      </c>
      <c r="AL61" s="24">
        <f t="shared" si="271"/>
        <v>0</v>
      </c>
      <c r="AM61" s="24">
        <f t="shared" si="271"/>
        <v>0</v>
      </c>
      <c r="AN61" s="51">
        <f t="shared" si="271"/>
        <v>0</v>
      </c>
      <c r="AO61" s="51">
        <f t="shared" si="271"/>
        <v>0</v>
      </c>
      <c r="AP61" s="51">
        <f t="shared" si="271"/>
        <v>0</v>
      </c>
      <c r="AQ61" s="26">
        <f t="shared" si="271"/>
        <v>31555879</v>
      </c>
      <c r="AR61" s="26">
        <f t="shared" si="271"/>
        <v>22681461</v>
      </c>
      <c r="AS61" s="26">
        <f t="shared" si="271"/>
        <v>354600</v>
      </c>
      <c r="AT61" s="26">
        <f t="shared" si="271"/>
        <v>7786189</v>
      </c>
      <c r="AU61" s="26">
        <f t="shared" si="271"/>
        <v>453629</v>
      </c>
      <c r="AV61" s="26">
        <f t="shared" si="271"/>
        <v>280000</v>
      </c>
      <c r="AW61" s="51">
        <f t="shared" si="271"/>
        <v>41.874300000000005</v>
      </c>
      <c r="AX61" s="51">
        <f t="shared" si="271"/>
        <v>30.618200000000002</v>
      </c>
      <c r="AY61" s="51">
        <f t="shared" si="271"/>
        <v>11.2561</v>
      </c>
      <c r="AZ61" s="15">
        <f>AR61-H61</f>
        <v>0</v>
      </c>
    </row>
    <row r="62" spans="1:52" x14ac:dyDescent="0.25">
      <c r="A62" s="2">
        <v>1421</v>
      </c>
      <c r="B62" s="18">
        <v>600020398</v>
      </c>
      <c r="C62" s="18" t="s">
        <v>117</v>
      </c>
      <c r="D62" s="2">
        <v>3122</v>
      </c>
      <c r="E62" s="2" t="s">
        <v>60</v>
      </c>
      <c r="F62" s="18" t="s">
        <v>61</v>
      </c>
      <c r="G62" s="43">
        <v>64452497</v>
      </c>
      <c r="H62" s="43">
        <v>46310962</v>
      </c>
      <c r="I62" s="43">
        <v>702400</v>
      </c>
      <c r="J62" s="43">
        <v>15890516</v>
      </c>
      <c r="K62" s="43">
        <v>926219</v>
      </c>
      <c r="L62" s="43">
        <v>622400</v>
      </c>
      <c r="M62" s="18">
        <v>79.567599999999999</v>
      </c>
      <c r="N62" s="18">
        <v>60.271299999999997</v>
      </c>
      <c r="O62" s="18">
        <v>19.296300000000002</v>
      </c>
      <c r="P62" s="43"/>
      <c r="Q62" s="43"/>
      <c r="R62" s="43"/>
      <c r="S62" s="43"/>
      <c r="T62" s="43"/>
      <c r="U62" s="43">
        <f t="shared" ref="U62:U64" si="272">P62+Q62+R62+S62+T62</f>
        <v>0</v>
      </c>
      <c r="V62" s="43"/>
      <c r="W62" s="43"/>
      <c r="X62" s="43"/>
      <c r="Y62" s="43"/>
      <c r="Z62" s="43">
        <f t="shared" ref="Z62:Z64" si="273">V62+W62+X62+Y62</f>
        <v>0</v>
      </c>
      <c r="AA62" s="43">
        <f t="shared" ref="AA62:AA64" si="274">U62+Z62</f>
        <v>0</v>
      </c>
      <c r="AB62" s="43">
        <f t="shared" ref="AB62:AB64" si="275">ROUND((U62+V62+W62)*33.8%,0)</f>
        <v>0</v>
      </c>
      <c r="AC62" s="43">
        <f t="shared" ref="AC62:AC64" si="276">ROUND(U62*2%,0)</f>
        <v>0</v>
      </c>
      <c r="AD62" s="43"/>
      <c r="AE62" s="43"/>
      <c r="AF62" s="43"/>
      <c r="AG62" s="43">
        <f t="shared" ref="AG62:AG64" si="277">AD62+AE62+AF62</f>
        <v>0</v>
      </c>
      <c r="AH62" s="32"/>
      <c r="AI62" s="32"/>
      <c r="AJ62" s="18"/>
      <c r="AK62" s="18"/>
      <c r="AL62" s="18"/>
      <c r="AM62" s="18"/>
      <c r="AN62" s="32">
        <f t="shared" ref="AN62:AN64" si="278">AH62+AJ62+AK62+AL62</f>
        <v>0</v>
      </c>
      <c r="AO62" s="32">
        <f t="shared" ref="AO62:AO64" si="279">AI62+AM62</f>
        <v>0</v>
      </c>
      <c r="AP62" s="32">
        <f t="shared" ref="AP62:AP64" si="280">AN62+AO62</f>
        <v>0</v>
      </c>
      <c r="AQ62" s="43">
        <f t="shared" ref="AQ62:AQ64" si="281">AR62+AS62+AT62+AU62+AV62</f>
        <v>64452497</v>
      </c>
      <c r="AR62" s="43">
        <f t="shared" ref="AR62:AR64" si="282">H62+U62</f>
        <v>46310962</v>
      </c>
      <c r="AS62" s="43">
        <f t="shared" ref="AS62:AS64" si="283">I62+Z62</f>
        <v>702400</v>
      </c>
      <c r="AT62" s="43">
        <f t="shared" ref="AT62:AU64" si="284">J62+AB62</f>
        <v>15890516</v>
      </c>
      <c r="AU62" s="43">
        <f t="shared" si="284"/>
        <v>926219</v>
      </c>
      <c r="AV62" s="43">
        <f t="shared" ref="AV62:AV64" si="285">L62+AG62</f>
        <v>622400</v>
      </c>
      <c r="AW62" s="32">
        <f t="shared" ref="AW62:AW64" si="286">AX62+AY62</f>
        <v>79.567599999999999</v>
      </c>
      <c r="AX62" s="32">
        <f t="shared" ref="AX62:AY64" si="287">N62+AN62</f>
        <v>60.271299999999997</v>
      </c>
      <c r="AY62" s="32">
        <f t="shared" si="287"/>
        <v>19.296300000000002</v>
      </c>
    </row>
    <row r="63" spans="1:52" x14ac:dyDescent="0.25">
      <c r="A63" s="2">
        <v>1421</v>
      </c>
      <c r="B63" s="18">
        <v>600020398</v>
      </c>
      <c r="C63" s="18" t="s">
        <v>117</v>
      </c>
      <c r="D63" s="2">
        <v>3122</v>
      </c>
      <c r="E63" s="2" t="s">
        <v>62</v>
      </c>
      <c r="F63" s="18" t="s">
        <v>218</v>
      </c>
      <c r="G63" s="43">
        <v>94257</v>
      </c>
      <c r="H63" s="43">
        <v>69409</v>
      </c>
      <c r="I63" s="43">
        <v>0</v>
      </c>
      <c r="J63" s="43">
        <v>23460</v>
      </c>
      <c r="K63" s="43">
        <v>1388</v>
      </c>
      <c r="L63" s="43">
        <v>0</v>
      </c>
      <c r="M63" s="18">
        <v>0.15</v>
      </c>
      <c r="N63" s="18">
        <v>0.15</v>
      </c>
      <c r="O63" s="18">
        <v>0</v>
      </c>
      <c r="P63" s="43"/>
      <c r="Q63" s="43"/>
      <c r="R63" s="43"/>
      <c r="S63" s="43"/>
      <c r="T63" s="43"/>
      <c r="U63" s="43">
        <f t="shared" si="272"/>
        <v>0</v>
      </c>
      <c r="V63" s="43"/>
      <c r="W63" s="43"/>
      <c r="X63" s="43"/>
      <c r="Y63" s="43"/>
      <c r="Z63" s="43">
        <f t="shared" si="273"/>
        <v>0</v>
      </c>
      <c r="AA63" s="43">
        <f t="shared" si="274"/>
        <v>0</v>
      </c>
      <c r="AB63" s="43">
        <f t="shared" si="275"/>
        <v>0</v>
      </c>
      <c r="AC63" s="43">
        <f t="shared" si="276"/>
        <v>0</v>
      </c>
      <c r="AD63" s="43"/>
      <c r="AE63" s="43"/>
      <c r="AF63" s="43"/>
      <c r="AG63" s="43">
        <f t="shared" si="277"/>
        <v>0</v>
      </c>
      <c r="AH63" s="32"/>
      <c r="AI63" s="32"/>
      <c r="AJ63" s="18"/>
      <c r="AK63" s="18"/>
      <c r="AL63" s="18"/>
      <c r="AM63" s="18"/>
      <c r="AN63" s="32">
        <f t="shared" si="278"/>
        <v>0</v>
      </c>
      <c r="AO63" s="32">
        <f t="shared" si="279"/>
        <v>0</v>
      </c>
      <c r="AP63" s="32">
        <f t="shared" si="280"/>
        <v>0</v>
      </c>
      <c r="AQ63" s="43">
        <f t="shared" si="281"/>
        <v>94257</v>
      </c>
      <c r="AR63" s="43">
        <f t="shared" si="282"/>
        <v>69409</v>
      </c>
      <c r="AS63" s="43">
        <f t="shared" si="283"/>
        <v>0</v>
      </c>
      <c r="AT63" s="43">
        <f t="shared" si="284"/>
        <v>23460</v>
      </c>
      <c r="AU63" s="43">
        <f t="shared" si="284"/>
        <v>1388</v>
      </c>
      <c r="AV63" s="43">
        <f t="shared" si="285"/>
        <v>0</v>
      </c>
      <c r="AW63" s="32">
        <f t="shared" si="286"/>
        <v>0.15</v>
      </c>
      <c r="AX63" s="32">
        <f t="shared" si="287"/>
        <v>0.15</v>
      </c>
      <c r="AY63" s="32">
        <f t="shared" si="287"/>
        <v>0</v>
      </c>
    </row>
    <row r="64" spans="1:52" x14ac:dyDescent="0.25">
      <c r="A64" s="2">
        <v>1421</v>
      </c>
      <c r="B64" s="18">
        <v>600020398</v>
      </c>
      <c r="C64" s="18" t="s">
        <v>117</v>
      </c>
      <c r="D64" s="2">
        <v>3150</v>
      </c>
      <c r="E64" s="2" t="s">
        <v>65</v>
      </c>
      <c r="F64" s="18" t="s">
        <v>61</v>
      </c>
      <c r="G64" s="43">
        <v>373475</v>
      </c>
      <c r="H64" s="43">
        <v>225755</v>
      </c>
      <c r="I64" s="43">
        <v>50000</v>
      </c>
      <c r="J64" s="43">
        <v>93205</v>
      </c>
      <c r="K64" s="43">
        <v>4515</v>
      </c>
      <c r="L64" s="43">
        <v>0</v>
      </c>
      <c r="M64" s="18">
        <v>0.40059999999999996</v>
      </c>
      <c r="N64" s="18">
        <v>0.31999999999999995</v>
      </c>
      <c r="O64" s="18">
        <v>8.0600000000000005E-2</v>
      </c>
      <c r="P64" s="43"/>
      <c r="Q64" s="43"/>
      <c r="R64" s="43"/>
      <c r="S64" s="43"/>
      <c r="T64" s="43"/>
      <c r="U64" s="43">
        <f t="shared" si="272"/>
        <v>0</v>
      </c>
      <c r="V64" s="43"/>
      <c r="W64" s="43"/>
      <c r="X64" s="43"/>
      <c r="Y64" s="43"/>
      <c r="Z64" s="43">
        <f t="shared" si="273"/>
        <v>0</v>
      </c>
      <c r="AA64" s="43">
        <f t="shared" si="274"/>
        <v>0</v>
      </c>
      <c r="AB64" s="43">
        <f t="shared" si="275"/>
        <v>0</v>
      </c>
      <c r="AC64" s="43">
        <f t="shared" si="276"/>
        <v>0</v>
      </c>
      <c r="AD64" s="43"/>
      <c r="AE64" s="43"/>
      <c r="AF64" s="43"/>
      <c r="AG64" s="43">
        <f t="shared" si="277"/>
        <v>0</v>
      </c>
      <c r="AH64" s="32"/>
      <c r="AI64" s="32"/>
      <c r="AJ64" s="18"/>
      <c r="AK64" s="18"/>
      <c r="AL64" s="18"/>
      <c r="AM64" s="18"/>
      <c r="AN64" s="32">
        <f t="shared" si="278"/>
        <v>0</v>
      </c>
      <c r="AO64" s="32">
        <f t="shared" si="279"/>
        <v>0</v>
      </c>
      <c r="AP64" s="32">
        <f t="shared" si="280"/>
        <v>0</v>
      </c>
      <c r="AQ64" s="43">
        <f t="shared" si="281"/>
        <v>373475</v>
      </c>
      <c r="AR64" s="43">
        <f t="shared" si="282"/>
        <v>225755</v>
      </c>
      <c r="AS64" s="43">
        <f t="shared" si="283"/>
        <v>50000</v>
      </c>
      <c r="AT64" s="43">
        <f t="shared" si="284"/>
        <v>93205</v>
      </c>
      <c r="AU64" s="43">
        <f t="shared" si="284"/>
        <v>4515</v>
      </c>
      <c r="AV64" s="43">
        <f t="shared" si="285"/>
        <v>0</v>
      </c>
      <c r="AW64" s="32">
        <f t="shared" si="286"/>
        <v>0.40059999999999996</v>
      </c>
      <c r="AX64" s="32">
        <f t="shared" si="287"/>
        <v>0.31999999999999995</v>
      </c>
      <c r="AY64" s="32">
        <f t="shared" si="287"/>
        <v>8.0600000000000005E-2</v>
      </c>
    </row>
    <row r="65" spans="1:52" x14ac:dyDescent="0.25">
      <c r="A65" s="23"/>
      <c r="B65" s="24"/>
      <c r="C65" s="24" t="s">
        <v>176</v>
      </c>
      <c r="D65" s="23"/>
      <c r="E65" s="23"/>
      <c r="F65" s="24"/>
      <c r="G65" s="26">
        <v>64920229</v>
      </c>
      <c r="H65" s="26">
        <v>46606126</v>
      </c>
      <c r="I65" s="26">
        <v>752400</v>
      </c>
      <c r="J65" s="26">
        <v>16007181</v>
      </c>
      <c r="K65" s="26">
        <v>932122</v>
      </c>
      <c r="L65" s="26">
        <v>622400</v>
      </c>
      <c r="M65" s="24">
        <v>80.118200000000002</v>
      </c>
      <c r="N65" s="24">
        <v>60.741299999999995</v>
      </c>
      <c r="O65" s="24">
        <v>19.376900000000003</v>
      </c>
      <c r="P65" s="26">
        <f t="shared" ref="P65:AY65" si="288">SUM(P62:P64)</f>
        <v>0</v>
      </c>
      <c r="Q65" s="26">
        <f t="shared" si="288"/>
        <v>0</v>
      </c>
      <c r="R65" s="26">
        <f t="shared" si="288"/>
        <v>0</v>
      </c>
      <c r="S65" s="26">
        <f t="shared" si="288"/>
        <v>0</v>
      </c>
      <c r="T65" s="26">
        <f t="shared" si="288"/>
        <v>0</v>
      </c>
      <c r="U65" s="26">
        <f t="shared" si="288"/>
        <v>0</v>
      </c>
      <c r="V65" s="26">
        <f t="shared" si="288"/>
        <v>0</v>
      </c>
      <c r="W65" s="26">
        <f t="shared" si="288"/>
        <v>0</v>
      </c>
      <c r="X65" s="26">
        <f t="shared" si="288"/>
        <v>0</v>
      </c>
      <c r="Y65" s="26">
        <f t="shared" si="288"/>
        <v>0</v>
      </c>
      <c r="Z65" s="26">
        <f t="shared" si="288"/>
        <v>0</v>
      </c>
      <c r="AA65" s="26">
        <f t="shared" si="288"/>
        <v>0</v>
      </c>
      <c r="AB65" s="26">
        <f t="shared" si="288"/>
        <v>0</v>
      </c>
      <c r="AC65" s="26">
        <f t="shared" si="288"/>
        <v>0</v>
      </c>
      <c r="AD65" s="26">
        <f t="shared" si="288"/>
        <v>0</v>
      </c>
      <c r="AE65" s="26">
        <f t="shared" si="288"/>
        <v>0</v>
      </c>
      <c r="AF65" s="26">
        <f t="shared" si="288"/>
        <v>0</v>
      </c>
      <c r="AG65" s="26">
        <f t="shared" si="288"/>
        <v>0</v>
      </c>
      <c r="AH65" s="51">
        <f t="shared" si="288"/>
        <v>0</v>
      </c>
      <c r="AI65" s="51">
        <f t="shared" si="288"/>
        <v>0</v>
      </c>
      <c r="AJ65" s="24">
        <f t="shared" si="288"/>
        <v>0</v>
      </c>
      <c r="AK65" s="24">
        <f t="shared" si="288"/>
        <v>0</v>
      </c>
      <c r="AL65" s="24">
        <f t="shared" si="288"/>
        <v>0</v>
      </c>
      <c r="AM65" s="24">
        <f t="shared" si="288"/>
        <v>0</v>
      </c>
      <c r="AN65" s="51">
        <f t="shared" si="288"/>
        <v>0</v>
      </c>
      <c r="AO65" s="51">
        <f t="shared" si="288"/>
        <v>0</v>
      </c>
      <c r="AP65" s="51">
        <f t="shared" si="288"/>
        <v>0</v>
      </c>
      <c r="AQ65" s="26">
        <f t="shared" si="288"/>
        <v>64920229</v>
      </c>
      <c r="AR65" s="26">
        <f t="shared" si="288"/>
        <v>46606126</v>
      </c>
      <c r="AS65" s="26">
        <f t="shared" si="288"/>
        <v>752400</v>
      </c>
      <c r="AT65" s="26">
        <f t="shared" si="288"/>
        <v>16007181</v>
      </c>
      <c r="AU65" s="26">
        <f t="shared" si="288"/>
        <v>932122</v>
      </c>
      <c r="AV65" s="26">
        <f t="shared" si="288"/>
        <v>622400</v>
      </c>
      <c r="AW65" s="51">
        <f t="shared" si="288"/>
        <v>80.118200000000002</v>
      </c>
      <c r="AX65" s="51">
        <f t="shared" si="288"/>
        <v>60.741299999999995</v>
      </c>
      <c r="AY65" s="51">
        <f t="shared" si="288"/>
        <v>19.376900000000003</v>
      </c>
      <c r="AZ65" s="15">
        <f>AR65-H65</f>
        <v>0</v>
      </c>
    </row>
    <row r="66" spans="1:52" x14ac:dyDescent="0.25">
      <c r="A66" s="2">
        <v>1422</v>
      </c>
      <c r="B66" s="18">
        <v>600010643</v>
      </c>
      <c r="C66" s="18" t="s">
        <v>118</v>
      </c>
      <c r="D66" s="2">
        <v>3122</v>
      </c>
      <c r="E66" s="2" t="s">
        <v>60</v>
      </c>
      <c r="F66" s="18" t="s">
        <v>61</v>
      </c>
      <c r="G66" s="43">
        <v>15092642</v>
      </c>
      <c r="H66" s="43">
        <v>10794935</v>
      </c>
      <c r="I66" s="43">
        <v>240000</v>
      </c>
      <c r="J66" s="43">
        <v>3729808</v>
      </c>
      <c r="K66" s="43">
        <v>215899</v>
      </c>
      <c r="L66" s="43">
        <v>112000</v>
      </c>
      <c r="M66" s="18">
        <v>20.553000000000001</v>
      </c>
      <c r="N66" s="18">
        <v>16.566600000000001</v>
      </c>
      <c r="O66" s="18">
        <v>3.9864000000000006</v>
      </c>
      <c r="P66" s="43"/>
      <c r="Q66" s="43"/>
      <c r="R66" s="43"/>
      <c r="S66" s="43"/>
      <c r="T66" s="43"/>
      <c r="U66" s="43">
        <f t="shared" ref="U66:U67" si="289">P66+Q66+R66+S66+T66</f>
        <v>0</v>
      </c>
      <c r="V66" s="43"/>
      <c r="W66" s="43"/>
      <c r="X66" s="43"/>
      <c r="Y66" s="43"/>
      <c r="Z66" s="43">
        <f t="shared" ref="Z66:Z67" si="290">V66+W66+X66+Y66</f>
        <v>0</v>
      </c>
      <c r="AA66" s="43">
        <f t="shared" ref="AA66:AA67" si="291">U66+Z66</f>
        <v>0</v>
      </c>
      <c r="AB66" s="43">
        <f t="shared" ref="AB66:AB67" si="292">ROUND((U66+V66+W66)*33.8%,0)</f>
        <v>0</v>
      </c>
      <c r="AC66" s="43">
        <f t="shared" ref="AC66:AC67" si="293">ROUND(U66*2%,0)</f>
        <v>0</v>
      </c>
      <c r="AD66" s="43"/>
      <c r="AE66" s="43"/>
      <c r="AF66" s="43"/>
      <c r="AG66" s="43">
        <f t="shared" ref="AG66:AG67" si="294">AD66+AE66+AF66</f>
        <v>0</v>
      </c>
      <c r="AH66" s="32"/>
      <c r="AI66" s="32"/>
      <c r="AJ66" s="18"/>
      <c r="AK66" s="18"/>
      <c r="AL66" s="18"/>
      <c r="AM66" s="18"/>
      <c r="AN66" s="32">
        <f t="shared" ref="AN66:AN67" si="295">AH66+AJ66+AK66+AL66</f>
        <v>0</v>
      </c>
      <c r="AO66" s="32">
        <f t="shared" ref="AO66:AO67" si="296">AI66+AM66</f>
        <v>0</v>
      </c>
      <c r="AP66" s="32">
        <f t="shared" ref="AP66:AP67" si="297">AN66+AO66</f>
        <v>0</v>
      </c>
      <c r="AQ66" s="43">
        <f t="shared" ref="AQ66:AQ67" si="298">AR66+AS66+AT66+AU66+AV66</f>
        <v>15092642</v>
      </c>
      <c r="AR66" s="43">
        <f t="shared" ref="AR66:AR67" si="299">H66+U66</f>
        <v>10794935</v>
      </c>
      <c r="AS66" s="43">
        <f t="shared" ref="AS66:AS67" si="300">I66+Z66</f>
        <v>240000</v>
      </c>
      <c r="AT66" s="43">
        <f t="shared" ref="AT66:AU67" si="301">J66+AB66</f>
        <v>3729808</v>
      </c>
      <c r="AU66" s="43">
        <f t="shared" si="301"/>
        <v>215899</v>
      </c>
      <c r="AV66" s="43">
        <f t="shared" ref="AV66:AV67" si="302">L66+AG66</f>
        <v>112000</v>
      </c>
      <c r="AW66" s="32">
        <f t="shared" ref="AW66:AW67" si="303">AX66+AY66</f>
        <v>20.553000000000001</v>
      </c>
      <c r="AX66" s="32">
        <f t="shared" ref="AX66:AY67" si="304">N66+AN66</f>
        <v>16.566600000000001</v>
      </c>
      <c r="AY66" s="32">
        <f t="shared" si="304"/>
        <v>3.9864000000000006</v>
      </c>
    </row>
    <row r="67" spans="1:52" x14ac:dyDescent="0.25">
      <c r="A67" s="2">
        <v>1422</v>
      </c>
      <c r="B67" s="18">
        <v>600010643</v>
      </c>
      <c r="C67" s="18" t="s">
        <v>118</v>
      </c>
      <c r="D67" s="2">
        <v>3122</v>
      </c>
      <c r="E67" s="2" t="s">
        <v>62</v>
      </c>
      <c r="F67" s="18" t="s">
        <v>218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18">
        <v>0</v>
      </c>
      <c r="N67" s="18">
        <v>0</v>
      </c>
      <c r="O67" s="18">
        <v>0</v>
      </c>
      <c r="P67" s="43"/>
      <c r="Q67" s="43"/>
      <c r="R67" s="43"/>
      <c r="S67" s="43"/>
      <c r="T67" s="43"/>
      <c r="U67" s="43">
        <f t="shared" si="289"/>
        <v>0</v>
      </c>
      <c r="V67" s="43"/>
      <c r="W67" s="43"/>
      <c r="X67" s="43"/>
      <c r="Y67" s="43"/>
      <c r="Z67" s="43">
        <f t="shared" si="290"/>
        <v>0</v>
      </c>
      <c r="AA67" s="43">
        <f t="shared" si="291"/>
        <v>0</v>
      </c>
      <c r="AB67" s="43">
        <f t="shared" si="292"/>
        <v>0</v>
      </c>
      <c r="AC67" s="43">
        <f t="shared" si="293"/>
        <v>0</v>
      </c>
      <c r="AD67" s="43"/>
      <c r="AE67" s="43"/>
      <c r="AF67" s="43"/>
      <c r="AG67" s="43">
        <f t="shared" si="294"/>
        <v>0</v>
      </c>
      <c r="AH67" s="32"/>
      <c r="AI67" s="32"/>
      <c r="AJ67" s="18"/>
      <c r="AK67" s="18"/>
      <c r="AL67" s="18"/>
      <c r="AM67" s="18"/>
      <c r="AN67" s="32">
        <f t="shared" si="295"/>
        <v>0</v>
      </c>
      <c r="AO67" s="32">
        <f t="shared" si="296"/>
        <v>0</v>
      </c>
      <c r="AP67" s="32">
        <f t="shared" si="297"/>
        <v>0</v>
      </c>
      <c r="AQ67" s="43">
        <f t="shared" si="298"/>
        <v>0</v>
      </c>
      <c r="AR67" s="43">
        <f t="shared" si="299"/>
        <v>0</v>
      </c>
      <c r="AS67" s="43">
        <f t="shared" si="300"/>
        <v>0</v>
      </c>
      <c r="AT67" s="43">
        <f t="shared" si="301"/>
        <v>0</v>
      </c>
      <c r="AU67" s="43">
        <f t="shared" si="301"/>
        <v>0</v>
      </c>
      <c r="AV67" s="43">
        <f t="shared" si="302"/>
        <v>0</v>
      </c>
      <c r="AW67" s="32">
        <f t="shared" si="303"/>
        <v>0</v>
      </c>
      <c r="AX67" s="32">
        <f t="shared" si="304"/>
        <v>0</v>
      </c>
      <c r="AY67" s="32">
        <f t="shared" si="304"/>
        <v>0</v>
      </c>
    </row>
    <row r="68" spans="1:52" x14ac:dyDescent="0.25">
      <c r="A68" s="23"/>
      <c r="B68" s="24"/>
      <c r="C68" s="24" t="s">
        <v>177</v>
      </c>
      <c r="D68" s="23"/>
      <c r="E68" s="23"/>
      <c r="F68" s="24"/>
      <c r="G68" s="26">
        <v>15092642</v>
      </c>
      <c r="H68" s="26">
        <v>10794935</v>
      </c>
      <c r="I68" s="26">
        <v>240000</v>
      </c>
      <c r="J68" s="26">
        <v>3729808</v>
      </c>
      <c r="K68" s="26">
        <v>215899</v>
      </c>
      <c r="L68" s="26">
        <v>112000</v>
      </c>
      <c r="M68" s="24">
        <v>20.553000000000001</v>
      </c>
      <c r="N68" s="24">
        <v>16.566600000000001</v>
      </c>
      <c r="O68" s="24">
        <v>3.9864000000000006</v>
      </c>
      <c r="P68" s="26">
        <f t="shared" ref="P68:AY68" si="305">SUM(P66:P67)</f>
        <v>0</v>
      </c>
      <c r="Q68" s="26">
        <f t="shared" si="305"/>
        <v>0</v>
      </c>
      <c r="R68" s="26">
        <f t="shared" si="305"/>
        <v>0</v>
      </c>
      <c r="S68" s="26">
        <f t="shared" si="305"/>
        <v>0</v>
      </c>
      <c r="T68" s="26">
        <f t="shared" si="305"/>
        <v>0</v>
      </c>
      <c r="U68" s="26">
        <f t="shared" si="305"/>
        <v>0</v>
      </c>
      <c r="V68" s="26">
        <f t="shared" si="305"/>
        <v>0</v>
      </c>
      <c r="W68" s="26">
        <f t="shared" si="305"/>
        <v>0</v>
      </c>
      <c r="X68" s="26">
        <f t="shared" si="305"/>
        <v>0</v>
      </c>
      <c r="Y68" s="26">
        <f t="shared" si="305"/>
        <v>0</v>
      </c>
      <c r="Z68" s="26">
        <f t="shared" si="305"/>
        <v>0</v>
      </c>
      <c r="AA68" s="26">
        <f t="shared" si="305"/>
        <v>0</v>
      </c>
      <c r="AB68" s="26">
        <f t="shared" si="305"/>
        <v>0</v>
      </c>
      <c r="AC68" s="26">
        <f t="shared" si="305"/>
        <v>0</v>
      </c>
      <c r="AD68" s="26">
        <f t="shared" si="305"/>
        <v>0</v>
      </c>
      <c r="AE68" s="26">
        <f t="shared" si="305"/>
        <v>0</v>
      </c>
      <c r="AF68" s="26">
        <f t="shared" si="305"/>
        <v>0</v>
      </c>
      <c r="AG68" s="26">
        <f t="shared" si="305"/>
        <v>0</v>
      </c>
      <c r="AH68" s="51">
        <f t="shared" si="305"/>
        <v>0</v>
      </c>
      <c r="AI68" s="51">
        <f t="shared" si="305"/>
        <v>0</v>
      </c>
      <c r="AJ68" s="24">
        <f t="shared" si="305"/>
        <v>0</v>
      </c>
      <c r="AK68" s="24">
        <f t="shared" si="305"/>
        <v>0</v>
      </c>
      <c r="AL68" s="24">
        <f t="shared" si="305"/>
        <v>0</v>
      </c>
      <c r="AM68" s="24">
        <f t="shared" si="305"/>
        <v>0</v>
      </c>
      <c r="AN68" s="51">
        <f t="shared" si="305"/>
        <v>0</v>
      </c>
      <c r="AO68" s="51">
        <f t="shared" si="305"/>
        <v>0</v>
      </c>
      <c r="AP68" s="51">
        <f t="shared" si="305"/>
        <v>0</v>
      </c>
      <c r="AQ68" s="26">
        <f t="shared" si="305"/>
        <v>15092642</v>
      </c>
      <c r="AR68" s="26">
        <f t="shared" si="305"/>
        <v>10794935</v>
      </c>
      <c r="AS68" s="26">
        <f t="shared" si="305"/>
        <v>240000</v>
      </c>
      <c r="AT68" s="26">
        <f t="shared" si="305"/>
        <v>3729808</v>
      </c>
      <c r="AU68" s="26">
        <f t="shared" si="305"/>
        <v>215899</v>
      </c>
      <c r="AV68" s="26">
        <f t="shared" si="305"/>
        <v>112000</v>
      </c>
      <c r="AW68" s="51">
        <f t="shared" si="305"/>
        <v>20.553000000000001</v>
      </c>
      <c r="AX68" s="51">
        <f t="shared" si="305"/>
        <v>16.566600000000001</v>
      </c>
      <c r="AY68" s="51">
        <f t="shared" si="305"/>
        <v>3.9864000000000006</v>
      </c>
      <c r="AZ68" s="15">
        <f>AR68-H68</f>
        <v>0</v>
      </c>
    </row>
    <row r="69" spans="1:52" x14ac:dyDescent="0.25">
      <c r="A69" s="2">
        <v>1424</v>
      </c>
      <c r="B69" s="18">
        <v>600020347</v>
      </c>
      <c r="C69" s="18" t="s">
        <v>119</v>
      </c>
      <c r="D69" s="2">
        <v>3122</v>
      </c>
      <c r="E69" s="2" t="s">
        <v>60</v>
      </c>
      <c r="F69" s="18" t="s">
        <v>61</v>
      </c>
      <c r="G69" s="43">
        <v>32267768</v>
      </c>
      <c r="H69" s="43">
        <v>23337479</v>
      </c>
      <c r="I69" s="43">
        <v>313151</v>
      </c>
      <c r="J69" s="43">
        <v>7901588</v>
      </c>
      <c r="K69" s="43">
        <v>466750</v>
      </c>
      <c r="L69" s="43">
        <v>248800</v>
      </c>
      <c r="M69" s="18">
        <v>46.854799999999997</v>
      </c>
      <c r="N69" s="18">
        <v>35.921700000000001</v>
      </c>
      <c r="O69" s="18">
        <v>10.9331</v>
      </c>
      <c r="P69" s="43"/>
      <c r="Q69" s="43"/>
      <c r="R69" s="43"/>
      <c r="S69" s="43"/>
      <c r="T69" s="43"/>
      <c r="U69" s="43">
        <f t="shared" ref="U69:U72" si="306">P69+Q69+R69+S69+T69</f>
        <v>0</v>
      </c>
      <c r="V69" s="43"/>
      <c r="W69" s="43"/>
      <c r="X69" s="43"/>
      <c r="Y69" s="43"/>
      <c r="Z69" s="43">
        <f t="shared" ref="Z69:Z72" si="307">V69+W69+X69+Y69</f>
        <v>0</v>
      </c>
      <c r="AA69" s="43">
        <f t="shared" ref="AA69:AA72" si="308">U69+Z69</f>
        <v>0</v>
      </c>
      <c r="AB69" s="43">
        <f t="shared" ref="AB69:AB72" si="309">ROUND((U69+V69+W69)*33.8%,0)</f>
        <v>0</v>
      </c>
      <c r="AC69" s="43">
        <f t="shared" ref="AC69:AC72" si="310">ROUND(U69*2%,0)</f>
        <v>0</v>
      </c>
      <c r="AD69" s="43"/>
      <c r="AE69" s="43"/>
      <c r="AF69" s="43"/>
      <c r="AG69" s="43">
        <f t="shared" ref="AG69:AG72" si="311">AD69+AE69+AF69</f>
        <v>0</v>
      </c>
      <c r="AH69" s="32"/>
      <c r="AI69" s="32"/>
      <c r="AJ69" s="18"/>
      <c r="AK69" s="18"/>
      <c r="AL69" s="18"/>
      <c r="AM69" s="18"/>
      <c r="AN69" s="32">
        <f t="shared" ref="AN69:AN72" si="312">AH69+AJ69+AK69+AL69</f>
        <v>0</v>
      </c>
      <c r="AO69" s="32">
        <f t="shared" ref="AO69:AO72" si="313">AI69+AM69</f>
        <v>0</v>
      </c>
      <c r="AP69" s="32">
        <f t="shared" ref="AP69:AP72" si="314">AN69+AO69</f>
        <v>0</v>
      </c>
      <c r="AQ69" s="43">
        <f t="shared" ref="AQ69:AQ72" si="315">AR69+AS69+AT69+AU69+AV69</f>
        <v>32267768</v>
      </c>
      <c r="AR69" s="43">
        <f t="shared" ref="AR69:AR72" si="316">H69+U69</f>
        <v>23337479</v>
      </c>
      <c r="AS69" s="43">
        <f t="shared" ref="AS69:AS72" si="317">I69+Z69</f>
        <v>313151</v>
      </c>
      <c r="AT69" s="43">
        <f t="shared" ref="AT69:AU72" si="318">J69+AB69</f>
        <v>7901588</v>
      </c>
      <c r="AU69" s="43">
        <f t="shared" si="318"/>
        <v>466750</v>
      </c>
      <c r="AV69" s="43">
        <f t="shared" ref="AV69:AV72" si="319">L69+AG69</f>
        <v>248800</v>
      </c>
      <c r="AW69" s="32">
        <f t="shared" ref="AW69:AW72" si="320">AX69+AY69</f>
        <v>46.854799999999997</v>
      </c>
      <c r="AX69" s="32">
        <f t="shared" ref="AX69:AY72" si="321">N69+AN69</f>
        <v>35.921700000000001</v>
      </c>
      <c r="AY69" s="32">
        <f t="shared" si="321"/>
        <v>10.9331</v>
      </c>
    </row>
    <row r="70" spans="1:52" x14ac:dyDescent="0.25">
      <c r="A70" s="2">
        <v>1424</v>
      </c>
      <c r="B70" s="18">
        <v>600020347</v>
      </c>
      <c r="C70" s="18" t="s">
        <v>119</v>
      </c>
      <c r="D70" s="2">
        <v>3122</v>
      </c>
      <c r="E70" s="2" t="s">
        <v>62</v>
      </c>
      <c r="F70" s="18" t="s">
        <v>218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18">
        <v>0</v>
      </c>
      <c r="N70" s="18">
        <v>0</v>
      </c>
      <c r="O70" s="18">
        <v>0</v>
      </c>
      <c r="P70" s="43"/>
      <c r="Q70" s="43"/>
      <c r="R70" s="43"/>
      <c r="S70" s="43"/>
      <c r="T70" s="43"/>
      <c r="U70" s="43">
        <f t="shared" si="306"/>
        <v>0</v>
      </c>
      <c r="V70" s="43"/>
      <c r="W70" s="43"/>
      <c r="X70" s="43"/>
      <c r="Y70" s="43"/>
      <c r="Z70" s="43">
        <f t="shared" si="307"/>
        <v>0</v>
      </c>
      <c r="AA70" s="43">
        <f t="shared" si="308"/>
        <v>0</v>
      </c>
      <c r="AB70" s="43">
        <f t="shared" si="309"/>
        <v>0</v>
      </c>
      <c r="AC70" s="43">
        <f t="shared" si="310"/>
        <v>0</v>
      </c>
      <c r="AD70" s="43"/>
      <c r="AE70" s="43"/>
      <c r="AF70" s="43"/>
      <c r="AG70" s="43">
        <f t="shared" si="311"/>
        <v>0</v>
      </c>
      <c r="AH70" s="32"/>
      <c r="AI70" s="32"/>
      <c r="AJ70" s="18"/>
      <c r="AK70" s="18"/>
      <c r="AL70" s="18"/>
      <c r="AM70" s="18"/>
      <c r="AN70" s="32">
        <f t="shared" si="312"/>
        <v>0</v>
      </c>
      <c r="AO70" s="32">
        <f t="shared" si="313"/>
        <v>0</v>
      </c>
      <c r="AP70" s="32">
        <f t="shared" si="314"/>
        <v>0</v>
      </c>
      <c r="AQ70" s="43">
        <f t="shared" si="315"/>
        <v>0</v>
      </c>
      <c r="AR70" s="43">
        <f t="shared" si="316"/>
        <v>0</v>
      </c>
      <c r="AS70" s="43">
        <f t="shared" si="317"/>
        <v>0</v>
      </c>
      <c r="AT70" s="43">
        <f t="shared" si="318"/>
        <v>0</v>
      </c>
      <c r="AU70" s="43">
        <f t="shared" si="318"/>
        <v>0</v>
      </c>
      <c r="AV70" s="43">
        <f t="shared" si="319"/>
        <v>0</v>
      </c>
      <c r="AW70" s="32">
        <f t="shared" si="320"/>
        <v>0</v>
      </c>
      <c r="AX70" s="32">
        <f t="shared" si="321"/>
        <v>0</v>
      </c>
      <c r="AY70" s="32">
        <f t="shared" si="321"/>
        <v>0</v>
      </c>
    </row>
    <row r="71" spans="1:52" x14ac:dyDescent="0.25">
      <c r="A71" s="2">
        <v>1424</v>
      </c>
      <c r="B71" s="18">
        <v>600020347</v>
      </c>
      <c r="C71" s="18" t="s">
        <v>119</v>
      </c>
      <c r="D71" s="2">
        <v>3141</v>
      </c>
      <c r="E71" s="2" t="s">
        <v>63</v>
      </c>
      <c r="F71" s="18" t="s">
        <v>218</v>
      </c>
      <c r="G71" s="43">
        <v>797482</v>
      </c>
      <c r="H71" s="43">
        <v>521742</v>
      </c>
      <c r="I71" s="43">
        <v>60000</v>
      </c>
      <c r="J71" s="43">
        <v>196629</v>
      </c>
      <c r="K71" s="43">
        <v>10435</v>
      </c>
      <c r="L71" s="43">
        <v>8676</v>
      </c>
      <c r="M71" s="18">
        <v>1.74</v>
      </c>
      <c r="N71" s="18">
        <v>0</v>
      </c>
      <c r="O71" s="18">
        <v>1.74</v>
      </c>
      <c r="P71" s="43"/>
      <c r="Q71" s="43"/>
      <c r="R71" s="43"/>
      <c r="S71" s="43"/>
      <c r="T71" s="43"/>
      <c r="U71" s="43">
        <f t="shared" si="306"/>
        <v>0</v>
      </c>
      <c r="V71" s="43"/>
      <c r="W71" s="43"/>
      <c r="X71" s="43"/>
      <c r="Y71" s="43"/>
      <c r="Z71" s="43">
        <f t="shared" si="307"/>
        <v>0</v>
      </c>
      <c r="AA71" s="43">
        <f t="shared" si="308"/>
        <v>0</v>
      </c>
      <c r="AB71" s="43">
        <f t="shared" si="309"/>
        <v>0</v>
      </c>
      <c r="AC71" s="43">
        <f t="shared" si="310"/>
        <v>0</v>
      </c>
      <c r="AD71" s="43"/>
      <c r="AE71" s="43"/>
      <c r="AF71" s="43"/>
      <c r="AG71" s="43">
        <f t="shared" si="311"/>
        <v>0</v>
      </c>
      <c r="AH71" s="32"/>
      <c r="AI71" s="32"/>
      <c r="AJ71" s="18"/>
      <c r="AK71" s="18"/>
      <c r="AL71" s="18"/>
      <c r="AM71" s="18"/>
      <c r="AN71" s="32">
        <f t="shared" si="312"/>
        <v>0</v>
      </c>
      <c r="AO71" s="32">
        <f t="shared" si="313"/>
        <v>0</v>
      </c>
      <c r="AP71" s="32">
        <f t="shared" si="314"/>
        <v>0</v>
      </c>
      <c r="AQ71" s="43">
        <f t="shared" si="315"/>
        <v>797482</v>
      </c>
      <c r="AR71" s="43">
        <f t="shared" si="316"/>
        <v>521742</v>
      </c>
      <c r="AS71" s="43">
        <f t="shared" si="317"/>
        <v>60000</v>
      </c>
      <c r="AT71" s="43">
        <f t="shared" si="318"/>
        <v>196629</v>
      </c>
      <c r="AU71" s="43">
        <f t="shared" si="318"/>
        <v>10435</v>
      </c>
      <c r="AV71" s="43">
        <f t="shared" si="319"/>
        <v>8676</v>
      </c>
      <c r="AW71" s="32">
        <f t="shared" si="320"/>
        <v>1.74</v>
      </c>
      <c r="AX71" s="32">
        <f t="shared" si="321"/>
        <v>0</v>
      </c>
      <c r="AY71" s="32">
        <f t="shared" si="321"/>
        <v>1.74</v>
      </c>
    </row>
    <row r="72" spans="1:52" x14ac:dyDescent="0.25">
      <c r="A72" s="2">
        <v>1424</v>
      </c>
      <c r="B72" s="18">
        <v>600020347</v>
      </c>
      <c r="C72" s="18" t="s">
        <v>119</v>
      </c>
      <c r="D72" s="2">
        <v>3147</v>
      </c>
      <c r="E72" s="2" t="s">
        <v>64</v>
      </c>
      <c r="F72" s="18" t="s">
        <v>218</v>
      </c>
      <c r="G72" s="43">
        <v>2864746</v>
      </c>
      <c r="H72" s="43">
        <v>1973487</v>
      </c>
      <c r="I72" s="43">
        <v>125000</v>
      </c>
      <c r="J72" s="43">
        <v>709289</v>
      </c>
      <c r="K72" s="43">
        <v>39470</v>
      </c>
      <c r="L72" s="43">
        <v>17500</v>
      </c>
      <c r="M72" s="18">
        <v>4.46</v>
      </c>
      <c r="N72" s="18">
        <v>3.57</v>
      </c>
      <c r="O72" s="18">
        <v>0.89000000000000035</v>
      </c>
      <c r="P72" s="43"/>
      <c r="Q72" s="43"/>
      <c r="R72" s="43"/>
      <c r="S72" s="43"/>
      <c r="T72" s="43"/>
      <c r="U72" s="43">
        <f t="shared" si="306"/>
        <v>0</v>
      </c>
      <c r="V72" s="43"/>
      <c r="W72" s="43"/>
      <c r="X72" s="43"/>
      <c r="Y72" s="43"/>
      <c r="Z72" s="43">
        <f t="shared" si="307"/>
        <v>0</v>
      </c>
      <c r="AA72" s="43">
        <f t="shared" si="308"/>
        <v>0</v>
      </c>
      <c r="AB72" s="43">
        <f t="shared" si="309"/>
        <v>0</v>
      </c>
      <c r="AC72" s="43">
        <f t="shared" si="310"/>
        <v>0</v>
      </c>
      <c r="AD72" s="43"/>
      <c r="AE72" s="43"/>
      <c r="AF72" s="43"/>
      <c r="AG72" s="43">
        <f t="shared" si="311"/>
        <v>0</v>
      </c>
      <c r="AH72" s="32"/>
      <c r="AI72" s="32"/>
      <c r="AJ72" s="18"/>
      <c r="AK72" s="18"/>
      <c r="AL72" s="18"/>
      <c r="AM72" s="18"/>
      <c r="AN72" s="32">
        <f t="shared" si="312"/>
        <v>0</v>
      </c>
      <c r="AO72" s="32">
        <f t="shared" si="313"/>
        <v>0</v>
      </c>
      <c r="AP72" s="32">
        <f t="shared" si="314"/>
        <v>0</v>
      </c>
      <c r="AQ72" s="43">
        <f t="shared" si="315"/>
        <v>2864746</v>
      </c>
      <c r="AR72" s="43">
        <f t="shared" si="316"/>
        <v>1973487</v>
      </c>
      <c r="AS72" s="43">
        <f t="shared" si="317"/>
        <v>125000</v>
      </c>
      <c r="AT72" s="43">
        <f t="shared" si="318"/>
        <v>709289</v>
      </c>
      <c r="AU72" s="43">
        <f t="shared" si="318"/>
        <v>39470</v>
      </c>
      <c r="AV72" s="43">
        <f t="shared" si="319"/>
        <v>17500</v>
      </c>
      <c r="AW72" s="32">
        <f t="shared" si="320"/>
        <v>4.46</v>
      </c>
      <c r="AX72" s="32">
        <f t="shared" si="321"/>
        <v>3.57</v>
      </c>
      <c r="AY72" s="32">
        <f t="shared" si="321"/>
        <v>0.89000000000000035</v>
      </c>
    </row>
    <row r="73" spans="1:52" x14ac:dyDescent="0.25">
      <c r="A73" s="23"/>
      <c r="B73" s="24"/>
      <c r="C73" s="24" t="s">
        <v>178</v>
      </c>
      <c r="D73" s="23"/>
      <c r="E73" s="23"/>
      <c r="F73" s="24"/>
      <c r="G73" s="26">
        <v>35929996</v>
      </c>
      <c r="H73" s="26">
        <v>25832708</v>
      </c>
      <c r="I73" s="26">
        <v>498151</v>
      </c>
      <c r="J73" s="26">
        <v>8807506</v>
      </c>
      <c r="K73" s="26">
        <v>516655</v>
      </c>
      <c r="L73" s="26">
        <v>274976</v>
      </c>
      <c r="M73" s="24">
        <v>53.0548</v>
      </c>
      <c r="N73" s="24">
        <v>39.491700000000002</v>
      </c>
      <c r="O73" s="24">
        <v>13.5631</v>
      </c>
      <c r="P73" s="26">
        <f t="shared" ref="P73:AY73" si="322">SUM(P69:P72)</f>
        <v>0</v>
      </c>
      <c r="Q73" s="26">
        <f t="shared" si="322"/>
        <v>0</v>
      </c>
      <c r="R73" s="26">
        <f t="shared" si="322"/>
        <v>0</v>
      </c>
      <c r="S73" s="26">
        <f t="shared" si="322"/>
        <v>0</v>
      </c>
      <c r="T73" s="26">
        <f t="shared" si="322"/>
        <v>0</v>
      </c>
      <c r="U73" s="26">
        <f t="shared" si="322"/>
        <v>0</v>
      </c>
      <c r="V73" s="26">
        <f t="shared" si="322"/>
        <v>0</v>
      </c>
      <c r="W73" s="26">
        <f t="shared" si="322"/>
        <v>0</v>
      </c>
      <c r="X73" s="26">
        <f t="shared" si="322"/>
        <v>0</v>
      </c>
      <c r="Y73" s="26">
        <f t="shared" si="322"/>
        <v>0</v>
      </c>
      <c r="Z73" s="26">
        <f t="shared" si="322"/>
        <v>0</v>
      </c>
      <c r="AA73" s="26">
        <f t="shared" si="322"/>
        <v>0</v>
      </c>
      <c r="AB73" s="26">
        <f t="shared" si="322"/>
        <v>0</v>
      </c>
      <c r="AC73" s="26">
        <f t="shared" si="322"/>
        <v>0</v>
      </c>
      <c r="AD73" s="26">
        <f t="shared" si="322"/>
        <v>0</v>
      </c>
      <c r="AE73" s="26">
        <f t="shared" si="322"/>
        <v>0</v>
      </c>
      <c r="AF73" s="26">
        <f t="shared" si="322"/>
        <v>0</v>
      </c>
      <c r="AG73" s="26">
        <f t="shared" si="322"/>
        <v>0</v>
      </c>
      <c r="AH73" s="51">
        <f t="shared" si="322"/>
        <v>0</v>
      </c>
      <c r="AI73" s="51">
        <f t="shared" si="322"/>
        <v>0</v>
      </c>
      <c r="AJ73" s="24">
        <f t="shared" si="322"/>
        <v>0</v>
      </c>
      <c r="AK73" s="24">
        <f t="shared" si="322"/>
        <v>0</v>
      </c>
      <c r="AL73" s="24">
        <f t="shared" si="322"/>
        <v>0</v>
      </c>
      <c r="AM73" s="24">
        <f t="shared" si="322"/>
        <v>0</v>
      </c>
      <c r="AN73" s="51">
        <f t="shared" si="322"/>
        <v>0</v>
      </c>
      <c r="AO73" s="51">
        <f t="shared" si="322"/>
        <v>0</v>
      </c>
      <c r="AP73" s="51">
        <f t="shared" si="322"/>
        <v>0</v>
      </c>
      <c r="AQ73" s="26">
        <f t="shared" si="322"/>
        <v>35929996</v>
      </c>
      <c r="AR73" s="26">
        <f t="shared" si="322"/>
        <v>25832708</v>
      </c>
      <c r="AS73" s="26">
        <f t="shared" si="322"/>
        <v>498151</v>
      </c>
      <c r="AT73" s="26">
        <f t="shared" si="322"/>
        <v>8807506</v>
      </c>
      <c r="AU73" s="26">
        <f t="shared" si="322"/>
        <v>516655</v>
      </c>
      <c r="AV73" s="26">
        <f t="shared" si="322"/>
        <v>274976</v>
      </c>
      <c r="AW73" s="51">
        <f t="shared" si="322"/>
        <v>53.0548</v>
      </c>
      <c r="AX73" s="51">
        <f t="shared" si="322"/>
        <v>39.491700000000002</v>
      </c>
      <c r="AY73" s="51">
        <f t="shared" si="322"/>
        <v>13.5631</v>
      </c>
      <c r="AZ73" s="15">
        <f>AR73-H73</f>
        <v>0</v>
      </c>
    </row>
    <row r="74" spans="1:52" x14ac:dyDescent="0.25">
      <c r="A74" s="2">
        <v>1425</v>
      </c>
      <c r="B74" s="18">
        <v>600010023</v>
      </c>
      <c r="C74" s="18" t="s">
        <v>120</v>
      </c>
      <c r="D74" s="2">
        <v>3122</v>
      </c>
      <c r="E74" s="2" t="s">
        <v>60</v>
      </c>
      <c r="F74" s="18" t="s">
        <v>61</v>
      </c>
      <c r="G74" s="43">
        <v>18617326</v>
      </c>
      <c r="H74" s="43">
        <v>13336765</v>
      </c>
      <c r="I74" s="43">
        <v>314200</v>
      </c>
      <c r="J74" s="43">
        <v>4614026</v>
      </c>
      <c r="K74" s="43">
        <v>266735</v>
      </c>
      <c r="L74" s="43">
        <v>85600</v>
      </c>
      <c r="M74" s="18">
        <v>24.636500000000002</v>
      </c>
      <c r="N74" s="18">
        <v>19.577100000000002</v>
      </c>
      <c r="O74" s="18">
        <v>5.0594000000000001</v>
      </c>
      <c r="P74" s="43"/>
      <c r="Q74" s="43"/>
      <c r="R74" s="43"/>
      <c r="S74" s="43"/>
      <c r="T74" s="43"/>
      <c r="U74" s="43">
        <f t="shared" ref="U74:U77" si="323">P74+Q74+R74+S74+T74</f>
        <v>0</v>
      </c>
      <c r="V74" s="43"/>
      <c r="W74" s="43"/>
      <c r="X74" s="43"/>
      <c r="Y74" s="43"/>
      <c r="Z74" s="43">
        <f t="shared" ref="Z74:Z77" si="324">V74+W74+X74+Y74</f>
        <v>0</v>
      </c>
      <c r="AA74" s="43">
        <f t="shared" ref="AA74:AA77" si="325">U74+Z74</f>
        <v>0</v>
      </c>
      <c r="AB74" s="43">
        <f t="shared" ref="AB74:AB77" si="326">ROUND((U74+V74+W74)*33.8%,0)</f>
        <v>0</v>
      </c>
      <c r="AC74" s="43">
        <f t="shared" ref="AC74:AC77" si="327">ROUND(U74*2%,0)</f>
        <v>0</v>
      </c>
      <c r="AD74" s="43"/>
      <c r="AE74" s="43"/>
      <c r="AF74" s="43"/>
      <c r="AG74" s="43">
        <f t="shared" ref="AG74:AG77" si="328">AD74+AE74+AF74</f>
        <v>0</v>
      </c>
      <c r="AH74" s="32"/>
      <c r="AI74" s="32"/>
      <c r="AJ74" s="18"/>
      <c r="AK74" s="18"/>
      <c r="AL74" s="18"/>
      <c r="AM74" s="18"/>
      <c r="AN74" s="32">
        <f t="shared" ref="AN74:AN77" si="329">AH74+AJ74+AK74+AL74</f>
        <v>0</v>
      </c>
      <c r="AO74" s="32">
        <f t="shared" ref="AO74:AO77" si="330">AI74+AM74</f>
        <v>0</v>
      </c>
      <c r="AP74" s="32">
        <f t="shared" ref="AP74:AP77" si="331">AN74+AO74</f>
        <v>0</v>
      </c>
      <c r="AQ74" s="43">
        <f t="shared" ref="AQ74:AQ77" si="332">AR74+AS74+AT74+AU74+AV74</f>
        <v>18617326</v>
      </c>
      <c r="AR74" s="43">
        <f t="shared" ref="AR74:AR77" si="333">H74+U74</f>
        <v>13336765</v>
      </c>
      <c r="AS74" s="43">
        <f t="shared" ref="AS74:AS77" si="334">I74+Z74</f>
        <v>314200</v>
      </c>
      <c r="AT74" s="43">
        <f t="shared" ref="AT74:AU77" si="335">J74+AB74</f>
        <v>4614026</v>
      </c>
      <c r="AU74" s="43">
        <f t="shared" si="335"/>
        <v>266735</v>
      </c>
      <c r="AV74" s="43">
        <f t="shared" ref="AV74:AV77" si="336">L74+AG74</f>
        <v>85600</v>
      </c>
      <c r="AW74" s="32">
        <f t="shared" ref="AW74:AW77" si="337">AX74+AY74</f>
        <v>24.636500000000002</v>
      </c>
      <c r="AX74" s="32">
        <f t="shared" ref="AX74:AY77" si="338">N74+AN74</f>
        <v>19.577100000000002</v>
      </c>
      <c r="AY74" s="32">
        <f t="shared" si="338"/>
        <v>5.0594000000000001</v>
      </c>
    </row>
    <row r="75" spans="1:52" x14ac:dyDescent="0.25">
      <c r="A75" s="2">
        <v>1425</v>
      </c>
      <c r="B75" s="18">
        <v>600010023</v>
      </c>
      <c r="C75" s="18" t="s">
        <v>120</v>
      </c>
      <c r="D75" s="2">
        <v>3122</v>
      </c>
      <c r="E75" s="2" t="s">
        <v>62</v>
      </c>
      <c r="F75" s="18" t="s">
        <v>218</v>
      </c>
      <c r="G75" s="43">
        <v>323449</v>
      </c>
      <c r="H75" s="43">
        <v>238180</v>
      </c>
      <c r="I75" s="43">
        <v>0</v>
      </c>
      <c r="J75" s="43">
        <v>80505</v>
      </c>
      <c r="K75" s="43">
        <v>4764</v>
      </c>
      <c r="L75" s="43">
        <v>0</v>
      </c>
      <c r="M75" s="18">
        <v>0.69</v>
      </c>
      <c r="N75" s="18">
        <v>0.69</v>
      </c>
      <c r="O75" s="18">
        <v>0</v>
      </c>
      <c r="P75" s="43"/>
      <c r="Q75" s="43"/>
      <c r="R75" s="43">
        <f>57741-173223</f>
        <v>-115482</v>
      </c>
      <c r="S75" s="43"/>
      <c r="T75" s="43"/>
      <c r="U75" s="43">
        <f t="shared" si="323"/>
        <v>-115482</v>
      </c>
      <c r="V75" s="43"/>
      <c r="W75" s="43"/>
      <c r="X75" s="43"/>
      <c r="Y75" s="43"/>
      <c r="Z75" s="43">
        <f t="shared" si="324"/>
        <v>0</v>
      </c>
      <c r="AA75" s="43">
        <f t="shared" si="325"/>
        <v>-115482</v>
      </c>
      <c r="AB75" s="43">
        <f t="shared" si="326"/>
        <v>-39033</v>
      </c>
      <c r="AC75" s="43">
        <f t="shared" si="327"/>
        <v>-2310</v>
      </c>
      <c r="AD75" s="43"/>
      <c r="AE75" s="43"/>
      <c r="AF75" s="43"/>
      <c r="AG75" s="43">
        <f t="shared" si="328"/>
        <v>0</v>
      </c>
      <c r="AH75" s="32"/>
      <c r="AI75" s="32"/>
      <c r="AJ75" s="18"/>
      <c r="AK75" s="18">
        <v>-0.34</v>
      </c>
      <c r="AL75" s="18"/>
      <c r="AM75" s="18"/>
      <c r="AN75" s="32">
        <f t="shared" si="329"/>
        <v>-0.34</v>
      </c>
      <c r="AO75" s="32">
        <f t="shared" si="330"/>
        <v>0</v>
      </c>
      <c r="AP75" s="32">
        <f t="shared" si="331"/>
        <v>-0.34</v>
      </c>
      <c r="AQ75" s="43">
        <f t="shared" si="332"/>
        <v>166624</v>
      </c>
      <c r="AR75" s="43">
        <f t="shared" si="333"/>
        <v>122698</v>
      </c>
      <c r="AS75" s="43">
        <f t="shared" si="334"/>
        <v>0</v>
      </c>
      <c r="AT75" s="43">
        <f t="shared" si="335"/>
        <v>41472</v>
      </c>
      <c r="AU75" s="43">
        <f t="shared" si="335"/>
        <v>2454</v>
      </c>
      <c r="AV75" s="43">
        <f t="shared" si="336"/>
        <v>0</v>
      </c>
      <c r="AW75" s="32">
        <f t="shared" si="337"/>
        <v>0.34999999999999992</v>
      </c>
      <c r="AX75" s="32">
        <f t="shared" si="338"/>
        <v>0.34999999999999992</v>
      </c>
      <c r="AY75" s="32">
        <f t="shared" si="338"/>
        <v>0</v>
      </c>
    </row>
    <row r="76" spans="1:52" x14ac:dyDescent="0.25">
      <c r="A76" s="2">
        <v>1425</v>
      </c>
      <c r="B76" s="18">
        <v>600010023</v>
      </c>
      <c r="C76" s="18" t="s">
        <v>120</v>
      </c>
      <c r="D76" s="2">
        <v>3141</v>
      </c>
      <c r="E76" s="2" t="s">
        <v>63</v>
      </c>
      <c r="F76" s="18" t="s">
        <v>218</v>
      </c>
      <c r="G76" s="43">
        <v>1166110</v>
      </c>
      <c r="H76" s="43">
        <v>853869</v>
      </c>
      <c r="I76" s="43">
        <v>0</v>
      </c>
      <c r="J76" s="43">
        <v>288608</v>
      </c>
      <c r="K76" s="43">
        <v>17077</v>
      </c>
      <c r="L76" s="43">
        <v>6556</v>
      </c>
      <c r="M76" s="18">
        <v>2.9</v>
      </c>
      <c r="N76" s="18">
        <v>0</v>
      </c>
      <c r="O76" s="18">
        <v>2.9</v>
      </c>
      <c r="P76" s="43"/>
      <c r="Q76" s="43"/>
      <c r="R76" s="43"/>
      <c r="S76" s="43"/>
      <c r="T76" s="43"/>
      <c r="U76" s="43">
        <f t="shared" si="323"/>
        <v>0</v>
      </c>
      <c r="V76" s="43"/>
      <c r="W76" s="43"/>
      <c r="X76" s="43"/>
      <c r="Y76" s="43"/>
      <c r="Z76" s="43">
        <f t="shared" si="324"/>
        <v>0</v>
      </c>
      <c r="AA76" s="43">
        <f t="shared" si="325"/>
        <v>0</v>
      </c>
      <c r="AB76" s="43">
        <f t="shared" si="326"/>
        <v>0</v>
      </c>
      <c r="AC76" s="43">
        <f t="shared" si="327"/>
        <v>0</v>
      </c>
      <c r="AD76" s="43"/>
      <c r="AE76" s="43"/>
      <c r="AF76" s="43"/>
      <c r="AG76" s="43">
        <f t="shared" si="328"/>
        <v>0</v>
      </c>
      <c r="AH76" s="32"/>
      <c r="AI76" s="32"/>
      <c r="AJ76" s="18"/>
      <c r="AK76" s="18"/>
      <c r="AL76" s="18"/>
      <c r="AM76" s="18"/>
      <c r="AN76" s="32">
        <f t="shared" si="329"/>
        <v>0</v>
      </c>
      <c r="AO76" s="32">
        <f t="shared" si="330"/>
        <v>0</v>
      </c>
      <c r="AP76" s="32">
        <f t="shared" si="331"/>
        <v>0</v>
      </c>
      <c r="AQ76" s="43">
        <f t="shared" si="332"/>
        <v>1166110</v>
      </c>
      <c r="AR76" s="43">
        <f t="shared" si="333"/>
        <v>853869</v>
      </c>
      <c r="AS76" s="43">
        <f t="shared" si="334"/>
        <v>0</v>
      </c>
      <c r="AT76" s="43">
        <f t="shared" si="335"/>
        <v>288608</v>
      </c>
      <c r="AU76" s="43">
        <f t="shared" si="335"/>
        <v>17077</v>
      </c>
      <c r="AV76" s="43">
        <f t="shared" si="336"/>
        <v>6556</v>
      </c>
      <c r="AW76" s="32">
        <f t="shared" si="337"/>
        <v>2.9</v>
      </c>
      <c r="AX76" s="32">
        <f t="shared" si="338"/>
        <v>0</v>
      </c>
      <c r="AY76" s="32">
        <f t="shared" si="338"/>
        <v>2.9</v>
      </c>
    </row>
    <row r="77" spans="1:52" x14ac:dyDescent="0.25">
      <c r="A77" s="2">
        <v>1425</v>
      </c>
      <c r="B77" s="18">
        <v>600010023</v>
      </c>
      <c r="C77" s="18" t="s">
        <v>120</v>
      </c>
      <c r="D77" s="2">
        <v>3147</v>
      </c>
      <c r="E77" s="2" t="s">
        <v>64</v>
      </c>
      <c r="F77" s="18" t="s">
        <v>218</v>
      </c>
      <c r="G77" s="43">
        <v>3063491</v>
      </c>
      <c r="H77" s="43">
        <v>2162887</v>
      </c>
      <c r="I77" s="43">
        <v>80000</v>
      </c>
      <c r="J77" s="43">
        <v>758096</v>
      </c>
      <c r="K77" s="43">
        <v>43258</v>
      </c>
      <c r="L77" s="43">
        <v>19250</v>
      </c>
      <c r="M77" s="18">
        <v>5.0699999999999994</v>
      </c>
      <c r="N77" s="18">
        <v>3.59</v>
      </c>
      <c r="O77" s="18">
        <v>1.4799999999999995</v>
      </c>
      <c r="P77" s="43"/>
      <c r="Q77" s="43"/>
      <c r="R77" s="43"/>
      <c r="S77" s="43"/>
      <c r="T77" s="43"/>
      <c r="U77" s="43">
        <f t="shared" si="323"/>
        <v>0</v>
      </c>
      <c r="V77" s="43"/>
      <c r="W77" s="43"/>
      <c r="X77" s="43"/>
      <c r="Y77" s="43"/>
      <c r="Z77" s="43">
        <f t="shared" si="324"/>
        <v>0</v>
      </c>
      <c r="AA77" s="43">
        <f t="shared" si="325"/>
        <v>0</v>
      </c>
      <c r="AB77" s="43">
        <f t="shared" si="326"/>
        <v>0</v>
      </c>
      <c r="AC77" s="43">
        <f t="shared" si="327"/>
        <v>0</v>
      </c>
      <c r="AD77" s="43"/>
      <c r="AE77" s="43"/>
      <c r="AF77" s="43"/>
      <c r="AG77" s="43">
        <f t="shared" si="328"/>
        <v>0</v>
      </c>
      <c r="AH77" s="32"/>
      <c r="AI77" s="32"/>
      <c r="AJ77" s="18"/>
      <c r="AK77" s="18"/>
      <c r="AL77" s="18"/>
      <c r="AM77" s="18"/>
      <c r="AN77" s="32">
        <f t="shared" si="329"/>
        <v>0</v>
      </c>
      <c r="AO77" s="32">
        <f t="shared" si="330"/>
        <v>0</v>
      </c>
      <c r="AP77" s="32">
        <f t="shared" si="331"/>
        <v>0</v>
      </c>
      <c r="AQ77" s="43">
        <f t="shared" si="332"/>
        <v>3063491</v>
      </c>
      <c r="AR77" s="43">
        <f t="shared" si="333"/>
        <v>2162887</v>
      </c>
      <c r="AS77" s="43">
        <f t="shared" si="334"/>
        <v>80000</v>
      </c>
      <c r="AT77" s="43">
        <f t="shared" si="335"/>
        <v>758096</v>
      </c>
      <c r="AU77" s="43">
        <f t="shared" si="335"/>
        <v>43258</v>
      </c>
      <c r="AV77" s="43">
        <f t="shared" si="336"/>
        <v>19250</v>
      </c>
      <c r="AW77" s="32">
        <f t="shared" si="337"/>
        <v>5.0699999999999994</v>
      </c>
      <c r="AX77" s="32">
        <f t="shared" si="338"/>
        <v>3.59</v>
      </c>
      <c r="AY77" s="32">
        <f t="shared" si="338"/>
        <v>1.4799999999999995</v>
      </c>
    </row>
    <row r="78" spans="1:52" x14ac:dyDescent="0.25">
      <c r="A78" s="23"/>
      <c r="B78" s="24"/>
      <c r="C78" s="24" t="s">
        <v>179</v>
      </c>
      <c r="D78" s="23"/>
      <c r="E78" s="23"/>
      <c r="F78" s="24"/>
      <c r="G78" s="26">
        <v>23170376</v>
      </c>
      <c r="H78" s="26">
        <v>16591701</v>
      </c>
      <c r="I78" s="26">
        <v>394200</v>
      </c>
      <c r="J78" s="26">
        <v>5741235</v>
      </c>
      <c r="K78" s="26">
        <v>331834</v>
      </c>
      <c r="L78" s="26">
        <v>111406</v>
      </c>
      <c r="M78" s="24">
        <v>33.296500000000002</v>
      </c>
      <c r="N78" s="24">
        <v>23.857100000000003</v>
      </c>
      <c r="O78" s="24">
        <v>9.4393999999999991</v>
      </c>
      <c r="P78" s="26">
        <f t="shared" ref="P78:AY78" si="339">SUM(P74:P77)</f>
        <v>0</v>
      </c>
      <c r="Q78" s="26">
        <f t="shared" si="339"/>
        <v>0</v>
      </c>
      <c r="R78" s="26">
        <f t="shared" si="339"/>
        <v>-115482</v>
      </c>
      <c r="S78" s="26">
        <f t="shared" si="339"/>
        <v>0</v>
      </c>
      <c r="T78" s="26">
        <f t="shared" si="339"/>
        <v>0</v>
      </c>
      <c r="U78" s="26">
        <f t="shared" si="339"/>
        <v>-115482</v>
      </c>
      <c r="V78" s="26">
        <f t="shared" si="339"/>
        <v>0</v>
      </c>
      <c r="W78" s="26">
        <f t="shared" si="339"/>
        <v>0</v>
      </c>
      <c r="X78" s="26">
        <f t="shared" si="339"/>
        <v>0</v>
      </c>
      <c r="Y78" s="26">
        <f t="shared" si="339"/>
        <v>0</v>
      </c>
      <c r="Z78" s="26">
        <f t="shared" si="339"/>
        <v>0</v>
      </c>
      <c r="AA78" s="26">
        <f t="shared" si="339"/>
        <v>-115482</v>
      </c>
      <c r="AB78" s="26">
        <f t="shared" si="339"/>
        <v>-39033</v>
      </c>
      <c r="AC78" s="26">
        <f t="shared" si="339"/>
        <v>-2310</v>
      </c>
      <c r="AD78" s="26">
        <f t="shared" si="339"/>
        <v>0</v>
      </c>
      <c r="AE78" s="26">
        <f t="shared" si="339"/>
        <v>0</v>
      </c>
      <c r="AF78" s="26">
        <f t="shared" si="339"/>
        <v>0</v>
      </c>
      <c r="AG78" s="26">
        <f t="shared" si="339"/>
        <v>0</v>
      </c>
      <c r="AH78" s="51">
        <f t="shared" si="339"/>
        <v>0</v>
      </c>
      <c r="AI78" s="51">
        <f t="shared" si="339"/>
        <v>0</v>
      </c>
      <c r="AJ78" s="24">
        <f t="shared" si="339"/>
        <v>0</v>
      </c>
      <c r="AK78" s="24">
        <f t="shared" si="339"/>
        <v>-0.34</v>
      </c>
      <c r="AL78" s="24">
        <f t="shared" si="339"/>
        <v>0</v>
      </c>
      <c r="AM78" s="24">
        <f t="shared" si="339"/>
        <v>0</v>
      </c>
      <c r="AN78" s="51">
        <f t="shared" si="339"/>
        <v>-0.34</v>
      </c>
      <c r="AO78" s="51">
        <f t="shared" si="339"/>
        <v>0</v>
      </c>
      <c r="AP78" s="51">
        <f t="shared" si="339"/>
        <v>-0.34</v>
      </c>
      <c r="AQ78" s="26">
        <f t="shared" si="339"/>
        <v>23013551</v>
      </c>
      <c r="AR78" s="26">
        <f t="shared" si="339"/>
        <v>16476219</v>
      </c>
      <c r="AS78" s="26">
        <f t="shared" si="339"/>
        <v>394200</v>
      </c>
      <c r="AT78" s="26">
        <f t="shared" si="339"/>
        <v>5702202</v>
      </c>
      <c r="AU78" s="26">
        <f t="shared" si="339"/>
        <v>329524</v>
      </c>
      <c r="AV78" s="26">
        <f t="shared" si="339"/>
        <v>111406</v>
      </c>
      <c r="AW78" s="51">
        <f t="shared" si="339"/>
        <v>32.956499999999998</v>
      </c>
      <c r="AX78" s="51">
        <f t="shared" si="339"/>
        <v>23.517100000000003</v>
      </c>
      <c r="AY78" s="51">
        <f t="shared" si="339"/>
        <v>9.4393999999999991</v>
      </c>
      <c r="AZ78" s="15">
        <f>AR78-H78</f>
        <v>-115482</v>
      </c>
    </row>
    <row r="79" spans="1:52" x14ac:dyDescent="0.25">
      <c r="A79" s="2">
        <v>1426</v>
      </c>
      <c r="B79" s="18">
        <v>600020371</v>
      </c>
      <c r="C79" s="18" t="s">
        <v>121</v>
      </c>
      <c r="D79" s="2">
        <v>3122</v>
      </c>
      <c r="E79" s="2" t="s">
        <v>60</v>
      </c>
      <c r="F79" s="18" t="s">
        <v>61</v>
      </c>
      <c r="G79" s="43">
        <v>18899887</v>
      </c>
      <c r="H79" s="43">
        <v>13714703</v>
      </c>
      <c r="I79" s="43">
        <v>140000</v>
      </c>
      <c r="J79" s="43">
        <v>4682890</v>
      </c>
      <c r="K79" s="43">
        <v>274294</v>
      </c>
      <c r="L79" s="43">
        <v>88000</v>
      </c>
      <c r="M79" s="18">
        <v>25.111899999999999</v>
      </c>
      <c r="N79" s="18">
        <v>19.6525</v>
      </c>
      <c r="O79" s="18">
        <v>5.4593999999999996</v>
      </c>
      <c r="P79" s="43"/>
      <c r="Q79" s="43"/>
      <c r="R79" s="43"/>
      <c r="S79" s="43"/>
      <c r="T79" s="43"/>
      <c r="U79" s="43">
        <f t="shared" ref="U79:U81" si="340">P79+Q79+R79+S79+T79</f>
        <v>0</v>
      </c>
      <c r="V79" s="43"/>
      <c r="W79" s="43"/>
      <c r="X79" s="43"/>
      <c r="Y79" s="43"/>
      <c r="Z79" s="43">
        <f t="shared" ref="Z79:Z81" si="341">V79+W79+X79+Y79</f>
        <v>0</v>
      </c>
      <c r="AA79" s="43">
        <f t="shared" ref="AA79:AA81" si="342">U79+Z79</f>
        <v>0</v>
      </c>
      <c r="AB79" s="43">
        <f t="shared" ref="AB79:AB81" si="343">ROUND((U79+V79+W79)*33.8%,0)</f>
        <v>0</v>
      </c>
      <c r="AC79" s="43">
        <f t="shared" ref="AC79:AC81" si="344">ROUND(U79*2%,0)</f>
        <v>0</v>
      </c>
      <c r="AD79" s="43"/>
      <c r="AE79" s="43"/>
      <c r="AF79" s="43"/>
      <c r="AG79" s="43">
        <f t="shared" ref="AG79:AG81" si="345">AD79+AE79+AF79</f>
        <v>0</v>
      </c>
      <c r="AH79" s="32"/>
      <c r="AI79" s="32"/>
      <c r="AJ79" s="18"/>
      <c r="AK79" s="18"/>
      <c r="AL79" s="18"/>
      <c r="AM79" s="18"/>
      <c r="AN79" s="32">
        <f t="shared" ref="AN79:AN81" si="346">AH79+AJ79+AK79+AL79</f>
        <v>0</v>
      </c>
      <c r="AO79" s="32">
        <f t="shared" ref="AO79:AO81" si="347">AI79+AM79</f>
        <v>0</v>
      </c>
      <c r="AP79" s="32">
        <f t="shared" ref="AP79:AP81" si="348">AN79+AO79</f>
        <v>0</v>
      </c>
      <c r="AQ79" s="43">
        <f t="shared" ref="AQ79:AQ81" si="349">AR79+AS79+AT79+AU79+AV79</f>
        <v>18899887</v>
      </c>
      <c r="AR79" s="43">
        <f t="shared" ref="AR79:AR81" si="350">H79+U79</f>
        <v>13714703</v>
      </c>
      <c r="AS79" s="43">
        <f t="shared" ref="AS79:AS81" si="351">I79+Z79</f>
        <v>140000</v>
      </c>
      <c r="AT79" s="43">
        <f t="shared" ref="AT79:AU81" si="352">J79+AB79</f>
        <v>4682890</v>
      </c>
      <c r="AU79" s="43">
        <f t="shared" si="352"/>
        <v>274294</v>
      </c>
      <c r="AV79" s="43">
        <f t="shared" ref="AV79:AV81" si="353">L79+AG79</f>
        <v>88000</v>
      </c>
      <c r="AW79" s="32">
        <f t="shared" ref="AW79:AW81" si="354">AX79+AY79</f>
        <v>25.111899999999999</v>
      </c>
      <c r="AX79" s="32">
        <f t="shared" ref="AX79:AY81" si="355">N79+AN79</f>
        <v>19.6525</v>
      </c>
      <c r="AY79" s="32">
        <f t="shared" si="355"/>
        <v>5.4593999999999996</v>
      </c>
    </row>
    <row r="80" spans="1:52" x14ac:dyDescent="0.25">
      <c r="A80" s="2">
        <v>1426</v>
      </c>
      <c r="B80" s="18">
        <v>600020371</v>
      </c>
      <c r="C80" s="18" t="s">
        <v>121</v>
      </c>
      <c r="D80" s="2">
        <v>3122</v>
      </c>
      <c r="E80" s="2" t="s">
        <v>62</v>
      </c>
      <c r="F80" s="18" t="s">
        <v>218</v>
      </c>
      <c r="G80" s="43">
        <v>810245</v>
      </c>
      <c r="H80" s="43">
        <v>596646</v>
      </c>
      <c r="I80" s="43">
        <v>0</v>
      </c>
      <c r="J80" s="43">
        <v>201666</v>
      </c>
      <c r="K80" s="43">
        <v>11933</v>
      </c>
      <c r="L80" s="43">
        <v>0</v>
      </c>
      <c r="M80" s="18">
        <v>1.5</v>
      </c>
      <c r="N80" s="18">
        <v>1.5</v>
      </c>
      <c r="O80" s="18">
        <v>0</v>
      </c>
      <c r="P80" s="43"/>
      <c r="Q80" s="43"/>
      <c r="R80" s="43"/>
      <c r="S80" s="43"/>
      <c r="T80" s="43"/>
      <c r="U80" s="43">
        <f t="shared" si="340"/>
        <v>0</v>
      </c>
      <c r="V80" s="43"/>
      <c r="W80" s="43"/>
      <c r="X80" s="43"/>
      <c r="Y80" s="43"/>
      <c r="Z80" s="43">
        <f t="shared" si="341"/>
        <v>0</v>
      </c>
      <c r="AA80" s="43">
        <f t="shared" si="342"/>
        <v>0</v>
      </c>
      <c r="AB80" s="43">
        <f t="shared" si="343"/>
        <v>0</v>
      </c>
      <c r="AC80" s="43">
        <f t="shared" si="344"/>
        <v>0</v>
      </c>
      <c r="AD80" s="43"/>
      <c r="AE80" s="43"/>
      <c r="AF80" s="43"/>
      <c r="AG80" s="43">
        <f t="shared" si="345"/>
        <v>0</v>
      </c>
      <c r="AH80" s="32"/>
      <c r="AI80" s="32"/>
      <c r="AJ80" s="18"/>
      <c r="AK80" s="18"/>
      <c r="AL80" s="18"/>
      <c r="AM80" s="18"/>
      <c r="AN80" s="32">
        <f t="shared" si="346"/>
        <v>0</v>
      </c>
      <c r="AO80" s="32">
        <f t="shared" si="347"/>
        <v>0</v>
      </c>
      <c r="AP80" s="32">
        <f t="shared" si="348"/>
        <v>0</v>
      </c>
      <c r="AQ80" s="43">
        <f t="shared" si="349"/>
        <v>810245</v>
      </c>
      <c r="AR80" s="43">
        <f t="shared" si="350"/>
        <v>596646</v>
      </c>
      <c r="AS80" s="43">
        <f t="shared" si="351"/>
        <v>0</v>
      </c>
      <c r="AT80" s="43">
        <f t="shared" si="352"/>
        <v>201666</v>
      </c>
      <c r="AU80" s="43">
        <f t="shared" si="352"/>
        <v>11933</v>
      </c>
      <c r="AV80" s="43">
        <f t="shared" si="353"/>
        <v>0</v>
      </c>
      <c r="AW80" s="32">
        <f t="shared" si="354"/>
        <v>1.5</v>
      </c>
      <c r="AX80" s="32">
        <f t="shared" si="355"/>
        <v>1.5</v>
      </c>
      <c r="AY80" s="32">
        <f t="shared" si="355"/>
        <v>0</v>
      </c>
    </row>
    <row r="81" spans="1:52" x14ac:dyDescent="0.25">
      <c r="A81" s="2">
        <v>1426</v>
      </c>
      <c r="B81" s="18">
        <v>600020371</v>
      </c>
      <c r="C81" s="18" t="s">
        <v>121</v>
      </c>
      <c r="D81" s="2">
        <v>3150</v>
      </c>
      <c r="E81" s="2" t="s">
        <v>65</v>
      </c>
      <c r="F81" s="18" t="s">
        <v>61</v>
      </c>
      <c r="G81" s="43">
        <v>4505960</v>
      </c>
      <c r="H81" s="43">
        <v>3295862</v>
      </c>
      <c r="I81" s="43">
        <v>10000</v>
      </c>
      <c r="J81" s="43">
        <v>1117381</v>
      </c>
      <c r="K81" s="43">
        <v>65917</v>
      </c>
      <c r="L81" s="43">
        <v>16800</v>
      </c>
      <c r="M81" s="18">
        <v>5.7900999999999998</v>
      </c>
      <c r="N81" s="18">
        <v>5.25</v>
      </c>
      <c r="O81" s="18">
        <v>0.54010000000000002</v>
      </c>
      <c r="P81" s="43"/>
      <c r="Q81" s="43"/>
      <c r="R81" s="43"/>
      <c r="S81" s="43"/>
      <c r="T81" s="43"/>
      <c r="U81" s="43">
        <f t="shared" si="340"/>
        <v>0</v>
      </c>
      <c r="V81" s="43"/>
      <c r="W81" s="43"/>
      <c r="X81" s="43"/>
      <c r="Y81" s="43"/>
      <c r="Z81" s="43">
        <f t="shared" si="341"/>
        <v>0</v>
      </c>
      <c r="AA81" s="43">
        <f t="shared" si="342"/>
        <v>0</v>
      </c>
      <c r="AB81" s="43">
        <f t="shared" si="343"/>
        <v>0</v>
      </c>
      <c r="AC81" s="43">
        <f t="shared" si="344"/>
        <v>0</v>
      </c>
      <c r="AD81" s="43"/>
      <c r="AE81" s="43"/>
      <c r="AF81" s="43"/>
      <c r="AG81" s="43">
        <f t="shared" si="345"/>
        <v>0</v>
      </c>
      <c r="AH81" s="32"/>
      <c r="AI81" s="32"/>
      <c r="AJ81" s="18"/>
      <c r="AK81" s="18"/>
      <c r="AL81" s="18"/>
      <c r="AM81" s="18"/>
      <c r="AN81" s="32">
        <f t="shared" si="346"/>
        <v>0</v>
      </c>
      <c r="AO81" s="32">
        <f t="shared" si="347"/>
        <v>0</v>
      </c>
      <c r="AP81" s="32">
        <f t="shared" si="348"/>
        <v>0</v>
      </c>
      <c r="AQ81" s="43">
        <f t="shared" si="349"/>
        <v>4505960</v>
      </c>
      <c r="AR81" s="43">
        <f t="shared" si="350"/>
        <v>3295862</v>
      </c>
      <c r="AS81" s="43">
        <f t="shared" si="351"/>
        <v>10000</v>
      </c>
      <c r="AT81" s="43">
        <f t="shared" si="352"/>
        <v>1117381</v>
      </c>
      <c r="AU81" s="43">
        <f t="shared" si="352"/>
        <v>65917</v>
      </c>
      <c r="AV81" s="43">
        <f t="shared" si="353"/>
        <v>16800</v>
      </c>
      <c r="AW81" s="32">
        <f t="shared" si="354"/>
        <v>5.7900999999999998</v>
      </c>
      <c r="AX81" s="32">
        <f t="shared" si="355"/>
        <v>5.25</v>
      </c>
      <c r="AY81" s="32">
        <f t="shared" si="355"/>
        <v>0.54010000000000002</v>
      </c>
    </row>
    <row r="82" spans="1:52" x14ac:dyDescent="0.25">
      <c r="A82" s="23"/>
      <c r="B82" s="24"/>
      <c r="C82" s="24" t="s">
        <v>180</v>
      </c>
      <c r="D82" s="23"/>
      <c r="E82" s="23"/>
      <c r="F82" s="24"/>
      <c r="G82" s="26">
        <v>24216092</v>
      </c>
      <c r="H82" s="26">
        <v>17607211</v>
      </c>
      <c r="I82" s="26">
        <v>150000</v>
      </c>
      <c r="J82" s="26">
        <v>6001937</v>
      </c>
      <c r="K82" s="26">
        <v>352144</v>
      </c>
      <c r="L82" s="26">
        <v>104800</v>
      </c>
      <c r="M82" s="24">
        <v>32.402000000000001</v>
      </c>
      <c r="N82" s="24">
        <v>26.4025</v>
      </c>
      <c r="O82" s="24">
        <v>5.9994999999999994</v>
      </c>
      <c r="P82" s="26">
        <f t="shared" ref="P82:AY82" si="356">SUM(P79:P81)</f>
        <v>0</v>
      </c>
      <c r="Q82" s="26">
        <f t="shared" si="356"/>
        <v>0</v>
      </c>
      <c r="R82" s="26">
        <f t="shared" si="356"/>
        <v>0</v>
      </c>
      <c r="S82" s="26">
        <f t="shared" si="356"/>
        <v>0</v>
      </c>
      <c r="T82" s="26">
        <f t="shared" si="356"/>
        <v>0</v>
      </c>
      <c r="U82" s="26">
        <f t="shared" si="356"/>
        <v>0</v>
      </c>
      <c r="V82" s="26">
        <f t="shared" si="356"/>
        <v>0</v>
      </c>
      <c r="W82" s="26">
        <f t="shared" si="356"/>
        <v>0</v>
      </c>
      <c r="X82" s="26">
        <f t="shared" si="356"/>
        <v>0</v>
      </c>
      <c r="Y82" s="26">
        <f t="shared" si="356"/>
        <v>0</v>
      </c>
      <c r="Z82" s="26">
        <f t="shared" si="356"/>
        <v>0</v>
      </c>
      <c r="AA82" s="26">
        <f t="shared" si="356"/>
        <v>0</v>
      </c>
      <c r="AB82" s="26">
        <f t="shared" si="356"/>
        <v>0</v>
      </c>
      <c r="AC82" s="26">
        <f t="shared" si="356"/>
        <v>0</v>
      </c>
      <c r="AD82" s="26">
        <f t="shared" si="356"/>
        <v>0</v>
      </c>
      <c r="AE82" s="26">
        <f t="shared" si="356"/>
        <v>0</v>
      </c>
      <c r="AF82" s="26">
        <f t="shared" si="356"/>
        <v>0</v>
      </c>
      <c r="AG82" s="26">
        <f t="shared" si="356"/>
        <v>0</v>
      </c>
      <c r="AH82" s="51">
        <f t="shared" si="356"/>
        <v>0</v>
      </c>
      <c r="AI82" s="51">
        <f t="shared" si="356"/>
        <v>0</v>
      </c>
      <c r="AJ82" s="24">
        <f t="shared" si="356"/>
        <v>0</v>
      </c>
      <c r="AK82" s="24">
        <f t="shared" si="356"/>
        <v>0</v>
      </c>
      <c r="AL82" s="24">
        <f t="shared" si="356"/>
        <v>0</v>
      </c>
      <c r="AM82" s="24">
        <f t="shared" si="356"/>
        <v>0</v>
      </c>
      <c r="AN82" s="51">
        <f t="shared" si="356"/>
        <v>0</v>
      </c>
      <c r="AO82" s="51">
        <f t="shared" si="356"/>
        <v>0</v>
      </c>
      <c r="AP82" s="51">
        <f t="shared" si="356"/>
        <v>0</v>
      </c>
      <c r="AQ82" s="26">
        <f t="shared" si="356"/>
        <v>24216092</v>
      </c>
      <c r="AR82" s="26">
        <f t="shared" si="356"/>
        <v>17607211</v>
      </c>
      <c r="AS82" s="26">
        <f t="shared" si="356"/>
        <v>150000</v>
      </c>
      <c r="AT82" s="26">
        <f t="shared" si="356"/>
        <v>6001937</v>
      </c>
      <c r="AU82" s="26">
        <f t="shared" si="356"/>
        <v>352144</v>
      </c>
      <c r="AV82" s="26">
        <f t="shared" si="356"/>
        <v>104800</v>
      </c>
      <c r="AW82" s="51">
        <f t="shared" si="356"/>
        <v>32.402000000000001</v>
      </c>
      <c r="AX82" s="51">
        <f t="shared" si="356"/>
        <v>26.4025</v>
      </c>
      <c r="AY82" s="51">
        <f t="shared" si="356"/>
        <v>5.9994999999999994</v>
      </c>
      <c r="AZ82" s="15">
        <f>AR82-H82</f>
        <v>0</v>
      </c>
    </row>
    <row r="83" spans="1:52" x14ac:dyDescent="0.25">
      <c r="A83" s="2">
        <v>1427</v>
      </c>
      <c r="B83" s="18">
        <v>600010422</v>
      </c>
      <c r="C83" s="18" t="s">
        <v>122</v>
      </c>
      <c r="D83" s="2">
        <v>3122</v>
      </c>
      <c r="E83" s="2" t="s">
        <v>60</v>
      </c>
      <c r="F83" s="18" t="s">
        <v>61</v>
      </c>
      <c r="G83" s="43">
        <v>25602980</v>
      </c>
      <c r="H83" s="43">
        <v>18369434</v>
      </c>
      <c r="I83" s="43">
        <v>390200</v>
      </c>
      <c r="J83" s="43">
        <v>6340757</v>
      </c>
      <c r="K83" s="43">
        <v>367389</v>
      </c>
      <c r="L83" s="43">
        <v>135200</v>
      </c>
      <c r="M83" s="18">
        <v>35.927199999999999</v>
      </c>
      <c r="N83" s="18">
        <v>28.857700000000001</v>
      </c>
      <c r="O83" s="18">
        <v>7.0695000000000006</v>
      </c>
      <c r="P83" s="43"/>
      <c r="Q83" s="43"/>
      <c r="R83" s="43"/>
      <c r="S83" s="43"/>
      <c r="T83" s="43">
        <v>-110000</v>
      </c>
      <c r="U83" s="43">
        <f t="shared" ref="U83:U86" si="357">P83+Q83+R83+S83+T83</f>
        <v>-110000</v>
      </c>
      <c r="V83" s="43"/>
      <c r="W83" s="43"/>
      <c r="X83" s="43"/>
      <c r="Y83" s="43"/>
      <c r="Z83" s="43">
        <f t="shared" ref="Z83:Z86" si="358">V83+W83+X83+Y83</f>
        <v>0</v>
      </c>
      <c r="AA83" s="43">
        <f t="shared" ref="AA83:AA86" si="359">U83+Z83</f>
        <v>-110000</v>
      </c>
      <c r="AB83" s="43">
        <f t="shared" ref="AB83:AB86" si="360">ROUND((U83+V83+W83)*33.8%,0)</f>
        <v>-37180</v>
      </c>
      <c r="AC83" s="43">
        <f t="shared" ref="AC83:AC86" si="361">ROUND(U83*2%,0)</f>
        <v>-2200</v>
      </c>
      <c r="AD83" s="43"/>
      <c r="AE83" s="43"/>
      <c r="AF83" s="43">
        <v>149380</v>
      </c>
      <c r="AG83" s="43">
        <f t="shared" ref="AG83:AG86" si="362">AD83+AE83+AF83</f>
        <v>149380</v>
      </c>
      <c r="AH83" s="32"/>
      <c r="AI83" s="32"/>
      <c r="AJ83" s="18"/>
      <c r="AK83" s="18"/>
      <c r="AL83" s="18"/>
      <c r="AM83" s="18"/>
      <c r="AN83" s="32">
        <f t="shared" ref="AN83:AN86" si="363">AH83+AJ83+AK83+AL83</f>
        <v>0</v>
      </c>
      <c r="AO83" s="32">
        <f t="shared" ref="AO83:AO86" si="364">AI83+AM83</f>
        <v>0</v>
      </c>
      <c r="AP83" s="32">
        <f t="shared" ref="AP83:AP86" si="365">AN83+AO83</f>
        <v>0</v>
      </c>
      <c r="AQ83" s="43">
        <f t="shared" ref="AQ83:AQ86" si="366">AR83+AS83+AT83+AU83+AV83</f>
        <v>25602980</v>
      </c>
      <c r="AR83" s="43">
        <f t="shared" ref="AR83:AR86" si="367">H83+U83</f>
        <v>18259434</v>
      </c>
      <c r="AS83" s="43">
        <f t="shared" ref="AS83:AS86" si="368">I83+Z83</f>
        <v>390200</v>
      </c>
      <c r="AT83" s="43">
        <f t="shared" ref="AT83:AU86" si="369">J83+AB83</f>
        <v>6303577</v>
      </c>
      <c r="AU83" s="43">
        <f t="shared" si="369"/>
        <v>365189</v>
      </c>
      <c r="AV83" s="43">
        <f t="shared" ref="AV83:AV86" si="370">L83+AG83</f>
        <v>284580</v>
      </c>
      <c r="AW83" s="32">
        <f t="shared" ref="AW83:AW86" si="371">AX83+AY83</f>
        <v>35.927199999999999</v>
      </c>
      <c r="AX83" s="32">
        <f t="shared" ref="AX83:AY86" si="372">N83+AN83</f>
        <v>28.857700000000001</v>
      </c>
      <c r="AY83" s="32">
        <f t="shared" si="372"/>
        <v>7.0695000000000006</v>
      </c>
    </row>
    <row r="84" spans="1:52" x14ac:dyDescent="0.25">
      <c r="A84" s="2">
        <v>1427</v>
      </c>
      <c r="B84" s="18">
        <v>600010422</v>
      </c>
      <c r="C84" s="18" t="s">
        <v>122</v>
      </c>
      <c r="D84" s="2">
        <v>3122</v>
      </c>
      <c r="E84" s="2" t="s">
        <v>62</v>
      </c>
      <c r="F84" s="18" t="s">
        <v>218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18">
        <v>0</v>
      </c>
      <c r="N84" s="18">
        <v>0</v>
      </c>
      <c r="O84" s="18">
        <v>0</v>
      </c>
      <c r="P84" s="43"/>
      <c r="Q84" s="43"/>
      <c r="R84" s="43"/>
      <c r="S84" s="43"/>
      <c r="T84" s="43"/>
      <c r="U84" s="43">
        <f t="shared" si="357"/>
        <v>0</v>
      </c>
      <c r="V84" s="43"/>
      <c r="W84" s="43"/>
      <c r="X84" s="43"/>
      <c r="Y84" s="43"/>
      <c r="Z84" s="43">
        <f t="shared" si="358"/>
        <v>0</v>
      </c>
      <c r="AA84" s="43">
        <f t="shared" si="359"/>
        <v>0</v>
      </c>
      <c r="AB84" s="43">
        <f t="shared" si="360"/>
        <v>0</v>
      </c>
      <c r="AC84" s="43">
        <f t="shared" si="361"/>
        <v>0</v>
      </c>
      <c r="AD84" s="43"/>
      <c r="AE84" s="43"/>
      <c r="AF84" s="43"/>
      <c r="AG84" s="43">
        <f t="shared" si="362"/>
        <v>0</v>
      </c>
      <c r="AH84" s="32"/>
      <c r="AI84" s="32"/>
      <c r="AJ84" s="18"/>
      <c r="AK84" s="18"/>
      <c r="AL84" s="18"/>
      <c r="AM84" s="18"/>
      <c r="AN84" s="32">
        <f t="shared" si="363"/>
        <v>0</v>
      </c>
      <c r="AO84" s="32">
        <f t="shared" si="364"/>
        <v>0</v>
      </c>
      <c r="AP84" s="32">
        <f t="shared" si="365"/>
        <v>0</v>
      </c>
      <c r="AQ84" s="43">
        <f t="shared" si="366"/>
        <v>0</v>
      </c>
      <c r="AR84" s="43">
        <f t="shared" si="367"/>
        <v>0</v>
      </c>
      <c r="AS84" s="43">
        <f t="shared" si="368"/>
        <v>0</v>
      </c>
      <c r="AT84" s="43">
        <f t="shared" si="369"/>
        <v>0</v>
      </c>
      <c r="AU84" s="43">
        <f t="shared" si="369"/>
        <v>0</v>
      </c>
      <c r="AV84" s="43">
        <f t="shared" si="370"/>
        <v>0</v>
      </c>
      <c r="AW84" s="32">
        <f t="shared" si="371"/>
        <v>0</v>
      </c>
      <c r="AX84" s="32">
        <f t="shared" si="372"/>
        <v>0</v>
      </c>
      <c r="AY84" s="32">
        <f t="shared" si="372"/>
        <v>0</v>
      </c>
    </row>
    <row r="85" spans="1:52" x14ac:dyDescent="0.25">
      <c r="A85" s="2">
        <v>1427</v>
      </c>
      <c r="B85" s="18">
        <v>600010422</v>
      </c>
      <c r="C85" s="18" t="s">
        <v>122</v>
      </c>
      <c r="D85" s="2">
        <v>3141</v>
      </c>
      <c r="E85" s="2" t="s">
        <v>63</v>
      </c>
      <c r="F85" s="18" t="s">
        <v>218</v>
      </c>
      <c r="G85" s="43">
        <v>635260</v>
      </c>
      <c r="H85" s="43">
        <v>463328</v>
      </c>
      <c r="I85" s="43">
        <v>0</v>
      </c>
      <c r="J85" s="43">
        <v>156605</v>
      </c>
      <c r="K85" s="43">
        <v>9267</v>
      </c>
      <c r="L85" s="43">
        <v>6060</v>
      </c>
      <c r="M85" s="18">
        <v>1.58</v>
      </c>
      <c r="N85" s="18">
        <v>0</v>
      </c>
      <c r="O85" s="18">
        <v>1.58</v>
      </c>
      <c r="P85" s="43"/>
      <c r="Q85" s="43"/>
      <c r="R85" s="43"/>
      <c r="S85" s="43"/>
      <c r="T85" s="43"/>
      <c r="U85" s="43">
        <f t="shared" si="357"/>
        <v>0</v>
      </c>
      <c r="V85" s="43"/>
      <c r="W85" s="43"/>
      <c r="X85" s="43"/>
      <c r="Y85" s="43"/>
      <c r="Z85" s="43">
        <f t="shared" si="358"/>
        <v>0</v>
      </c>
      <c r="AA85" s="43">
        <f t="shared" si="359"/>
        <v>0</v>
      </c>
      <c r="AB85" s="43">
        <f t="shared" si="360"/>
        <v>0</v>
      </c>
      <c r="AC85" s="43">
        <f t="shared" si="361"/>
        <v>0</v>
      </c>
      <c r="AD85" s="43"/>
      <c r="AE85" s="43"/>
      <c r="AF85" s="43"/>
      <c r="AG85" s="43">
        <f t="shared" si="362"/>
        <v>0</v>
      </c>
      <c r="AH85" s="32"/>
      <c r="AI85" s="32"/>
      <c r="AJ85" s="18"/>
      <c r="AK85" s="18"/>
      <c r="AL85" s="18"/>
      <c r="AM85" s="18"/>
      <c r="AN85" s="32">
        <f t="shared" si="363"/>
        <v>0</v>
      </c>
      <c r="AO85" s="32">
        <f t="shared" si="364"/>
        <v>0</v>
      </c>
      <c r="AP85" s="32">
        <f t="shared" si="365"/>
        <v>0</v>
      </c>
      <c r="AQ85" s="43">
        <f t="shared" si="366"/>
        <v>635260</v>
      </c>
      <c r="AR85" s="43">
        <f t="shared" si="367"/>
        <v>463328</v>
      </c>
      <c r="AS85" s="43">
        <f t="shared" si="368"/>
        <v>0</v>
      </c>
      <c r="AT85" s="43">
        <f t="shared" si="369"/>
        <v>156605</v>
      </c>
      <c r="AU85" s="43">
        <f t="shared" si="369"/>
        <v>9267</v>
      </c>
      <c r="AV85" s="43">
        <f t="shared" si="370"/>
        <v>6060</v>
      </c>
      <c r="AW85" s="32">
        <f t="shared" si="371"/>
        <v>1.58</v>
      </c>
      <c r="AX85" s="32">
        <f t="shared" si="372"/>
        <v>0</v>
      </c>
      <c r="AY85" s="32">
        <f t="shared" si="372"/>
        <v>1.58</v>
      </c>
    </row>
    <row r="86" spans="1:52" x14ac:dyDescent="0.25">
      <c r="A86" s="2">
        <v>1427</v>
      </c>
      <c r="B86" s="18">
        <v>600010422</v>
      </c>
      <c r="C86" s="18" t="s">
        <v>122</v>
      </c>
      <c r="D86" s="2">
        <v>3147</v>
      </c>
      <c r="E86" s="2" t="s">
        <v>64</v>
      </c>
      <c r="F86" s="18" t="s">
        <v>218</v>
      </c>
      <c r="G86" s="43">
        <v>3252064</v>
      </c>
      <c r="H86" s="43">
        <v>2067535</v>
      </c>
      <c r="I86" s="43">
        <v>318200</v>
      </c>
      <c r="J86" s="43">
        <v>806378</v>
      </c>
      <c r="K86" s="43">
        <v>41351</v>
      </c>
      <c r="L86" s="43">
        <v>18600</v>
      </c>
      <c r="M86" s="18">
        <v>4.18</v>
      </c>
      <c r="N86" s="18">
        <v>4.01</v>
      </c>
      <c r="O86" s="18">
        <v>0.17000000000000037</v>
      </c>
      <c r="P86" s="43"/>
      <c r="Q86" s="43"/>
      <c r="R86" s="43"/>
      <c r="S86" s="43"/>
      <c r="T86" s="43"/>
      <c r="U86" s="43">
        <f t="shared" si="357"/>
        <v>0</v>
      </c>
      <c r="V86" s="43"/>
      <c r="W86" s="43"/>
      <c r="X86" s="43"/>
      <c r="Y86" s="43"/>
      <c r="Z86" s="43">
        <f t="shared" si="358"/>
        <v>0</v>
      </c>
      <c r="AA86" s="43">
        <f t="shared" si="359"/>
        <v>0</v>
      </c>
      <c r="AB86" s="43">
        <f t="shared" si="360"/>
        <v>0</v>
      </c>
      <c r="AC86" s="43">
        <f t="shared" si="361"/>
        <v>0</v>
      </c>
      <c r="AD86" s="43"/>
      <c r="AE86" s="43"/>
      <c r="AF86" s="43"/>
      <c r="AG86" s="43">
        <f t="shared" si="362"/>
        <v>0</v>
      </c>
      <c r="AH86" s="32"/>
      <c r="AI86" s="32"/>
      <c r="AJ86" s="18"/>
      <c r="AK86" s="18"/>
      <c r="AL86" s="18"/>
      <c r="AM86" s="18"/>
      <c r="AN86" s="32">
        <f t="shared" si="363"/>
        <v>0</v>
      </c>
      <c r="AO86" s="32">
        <f t="shared" si="364"/>
        <v>0</v>
      </c>
      <c r="AP86" s="32">
        <f t="shared" si="365"/>
        <v>0</v>
      </c>
      <c r="AQ86" s="43">
        <f t="shared" si="366"/>
        <v>3252064</v>
      </c>
      <c r="AR86" s="43">
        <f t="shared" si="367"/>
        <v>2067535</v>
      </c>
      <c r="AS86" s="43">
        <f t="shared" si="368"/>
        <v>318200</v>
      </c>
      <c r="AT86" s="43">
        <f t="shared" si="369"/>
        <v>806378</v>
      </c>
      <c r="AU86" s="43">
        <f t="shared" si="369"/>
        <v>41351</v>
      </c>
      <c r="AV86" s="43">
        <f t="shared" si="370"/>
        <v>18600</v>
      </c>
      <c r="AW86" s="32">
        <f t="shared" si="371"/>
        <v>4.18</v>
      </c>
      <c r="AX86" s="32">
        <f t="shared" si="372"/>
        <v>4.01</v>
      </c>
      <c r="AY86" s="32">
        <f t="shared" si="372"/>
        <v>0.17000000000000037</v>
      </c>
    </row>
    <row r="87" spans="1:52" x14ac:dyDescent="0.25">
      <c r="A87" s="23"/>
      <c r="B87" s="24"/>
      <c r="C87" s="24" t="s">
        <v>181</v>
      </c>
      <c r="D87" s="23"/>
      <c r="E87" s="23"/>
      <c r="F87" s="24"/>
      <c r="G87" s="26">
        <v>29490304</v>
      </c>
      <c r="H87" s="26">
        <v>20900297</v>
      </c>
      <c r="I87" s="26">
        <v>708400</v>
      </c>
      <c r="J87" s="26">
        <v>7303740</v>
      </c>
      <c r="K87" s="26">
        <v>418007</v>
      </c>
      <c r="L87" s="26">
        <v>159860</v>
      </c>
      <c r="M87" s="24">
        <v>41.687199999999997</v>
      </c>
      <c r="N87" s="24">
        <v>32.867699999999999</v>
      </c>
      <c r="O87" s="24">
        <v>8.8194999999999997</v>
      </c>
      <c r="P87" s="26">
        <f t="shared" ref="P87:AY87" si="373">SUM(P83:P86)</f>
        <v>0</v>
      </c>
      <c r="Q87" s="26">
        <f t="shared" si="373"/>
        <v>0</v>
      </c>
      <c r="R87" s="26">
        <f t="shared" si="373"/>
        <v>0</v>
      </c>
      <c r="S87" s="26">
        <f t="shared" si="373"/>
        <v>0</v>
      </c>
      <c r="T87" s="26">
        <f t="shared" si="373"/>
        <v>-110000</v>
      </c>
      <c r="U87" s="26">
        <f t="shared" si="373"/>
        <v>-110000</v>
      </c>
      <c r="V87" s="26">
        <f t="shared" si="373"/>
        <v>0</v>
      </c>
      <c r="W87" s="26">
        <f t="shared" si="373"/>
        <v>0</v>
      </c>
      <c r="X87" s="26">
        <f t="shared" si="373"/>
        <v>0</v>
      </c>
      <c r="Y87" s="26">
        <f t="shared" si="373"/>
        <v>0</v>
      </c>
      <c r="Z87" s="26">
        <f t="shared" si="373"/>
        <v>0</v>
      </c>
      <c r="AA87" s="26">
        <f t="shared" si="373"/>
        <v>-110000</v>
      </c>
      <c r="AB87" s="26">
        <f t="shared" si="373"/>
        <v>-37180</v>
      </c>
      <c r="AC87" s="26">
        <f t="shared" si="373"/>
        <v>-2200</v>
      </c>
      <c r="AD87" s="26">
        <f t="shared" si="373"/>
        <v>0</v>
      </c>
      <c r="AE87" s="26">
        <f t="shared" si="373"/>
        <v>0</v>
      </c>
      <c r="AF87" s="26">
        <f t="shared" si="373"/>
        <v>149380</v>
      </c>
      <c r="AG87" s="26">
        <f t="shared" si="373"/>
        <v>149380</v>
      </c>
      <c r="AH87" s="51">
        <f t="shared" si="373"/>
        <v>0</v>
      </c>
      <c r="AI87" s="51">
        <f t="shared" si="373"/>
        <v>0</v>
      </c>
      <c r="AJ87" s="24">
        <f t="shared" si="373"/>
        <v>0</v>
      </c>
      <c r="AK87" s="24">
        <f t="shared" si="373"/>
        <v>0</v>
      </c>
      <c r="AL87" s="24">
        <f t="shared" si="373"/>
        <v>0</v>
      </c>
      <c r="AM87" s="24">
        <f t="shared" si="373"/>
        <v>0</v>
      </c>
      <c r="AN87" s="51">
        <f t="shared" si="373"/>
        <v>0</v>
      </c>
      <c r="AO87" s="51">
        <f t="shared" si="373"/>
        <v>0</v>
      </c>
      <c r="AP87" s="51">
        <f t="shared" si="373"/>
        <v>0</v>
      </c>
      <c r="AQ87" s="26">
        <f t="shared" si="373"/>
        <v>29490304</v>
      </c>
      <c r="AR87" s="26">
        <f t="shared" si="373"/>
        <v>20790297</v>
      </c>
      <c r="AS87" s="26">
        <f t="shared" si="373"/>
        <v>708400</v>
      </c>
      <c r="AT87" s="26">
        <f t="shared" si="373"/>
        <v>7266560</v>
      </c>
      <c r="AU87" s="26">
        <f t="shared" si="373"/>
        <v>415807</v>
      </c>
      <c r="AV87" s="26">
        <f t="shared" si="373"/>
        <v>309240</v>
      </c>
      <c r="AW87" s="51">
        <f t="shared" si="373"/>
        <v>41.687199999999997</v>
      </c>
      <c r="AX87" s="51">
        <f t="shared" si="373"/>
        <v>32.867699999999999</v>
      </c>
      <c r="AY87" s="51">
        <f t="shared" si="373"/>
        <v>8.8194999999999997</v>
      </c>
      <c r="AZ87" s="15">
        <f>AR87-H87</f>
        <v>-110000</v>
      </c>
    </row>
    <row r="88" spans="1:52" x14ac:dyDescent="0.25">
      <c r="A88" s="2">
        <v>1428</v>
      </c>
      <c r="B88" s="18">
        <v>600012646</v>
      </c>
      <c r="C88" s="18" t="s">
        <v>123</v>
      </c>
      <c r="D88" s="2">
        <v>3122</v>
      </c>
      <c r="E88" s="2" t="s">
        <v>60</v>
      </c>
      <c r="F88" s="18" t="s">
        <v>61</v>
      </c>
      <c r="G88" s="43">
        <v>25639670</v>
      </c>
      <c r="H88" s="43">
        <v>17973006</v>
      </c>
      <c r="I88" s="43">
        <v>811008</v>
      </c>
      <c r="J88" s="43">
        <v>6348997</v>
      </c>
      <c r="K88" s="43">
        <v>359459</v>
      </c>
      <c r="L88" s="43">
        <v>147200</v>
      </c>
      <c r="M88" s="18">
        <v>33.391300000000001</v>
      </c>
      <c r="N88" s="18">
        <v>27.523499999999999</v>
      </c>
      <c r="O88" s="18">
        <v>5.8678000000000008</v>
      </c>
      <c r="P88" s="43"/>
      <c r="Q88" s="43"/>
      <c r="R88" s="43"/>
      <c r="S88" s="43"/>
      <c r="T88" s="43"/>
      <c r="U88" s="43">
        <f t="shared" ref="U88:U91" si="374">P88+Q88+R88+S88+T88</f>
        <v>0</v>
      </c>
      <c r="V88" s="43"/>
      <c r="W88" s="43"/>
      <c r="X88" s="43"/>
      <c r="Y88" s="43"/>
      <c r="Z88" s="43">
        <f t="shared" ref="Z88:Z91" si="375">V88+W88+X88+Y88</f>
        <v>0</v>
      </c>
      <c r="AA88" s="43">
        <f t="shared" ref="AA88:AA91" si="376">U88+Z88</f>
        <v>0</v>
      </c>
      <c r="AB88" s="43">
        <f t="shared" ref="AB88:AB91" si="377">ROUND((U88+V88+W88)*33.8%,0)</f>
        <v>0</v>
      </c>
      <c r="AC88" s="43">
        <f t="shared" ref="AC88:AC91" si="378">ROUND(U88*2%,0)</f>
        <v>0</v>
      </c>
      <c r="AD88" s="43"/>
      <c r="AE88" s="43"/>
      <c r="AF88" s="43"/>
      <c r="AG88" s="43">
        <f t="shared" ref="AG88:AG91" si="379">AD88+AE88+AF88</f>
        <v>0</v>
      </c>
      <c r="AH88" s="32"/>
      <c r="AI88" s="32"/>
      <c r="AJ88" s="18"/>
      <c r="AK88" s="18"/>
      <c r="AL88" s="18"/>
      <c r="AM88" s="18"/>
      <c r="AN88" s="32">
        <f t="shared" ref="AN88:AN91" si="380">AH88+AJ88+AK88+AL88</f>
        <v>0</v>
      </c>
      <c r="AO88" s="32">
        <f t="shared" ref="AO88:AO91" si="381">AI88+AM88</f>
        <v>0</v>
      </c>
      <c r="AP88" s="32">
        <f t="shared" ref="AP88:AP91" si="382">AN88+AO88</f>
        <v>0</v>
      </c>
      <c r="AQ88" s="43">
        <f t="shared" ref="AQ88:AQ91" si="383">AR88+AS88+AT88+AU88+AV88</f>
        <v>25639670</v>
      </c>
      <c r="AR88" s="43">
        <f t="shared" ref="AR88:AR91" si="384">H88+U88</f>
        <v>17973006</v>
      </c>
      <c r="AS88" s="43">
        <f t="shared" ref="AS88:AS91" si="385">I88+Z88</f>
        <v>811008</v>
      </c>
      <c r="AT88" s="43">
        <f t="shared" ref="AT88:AU91" si="386">J88+AB88</f>
        <v>6348997</v>
      </c>
      <c r="AU88" s="43">
        <f t="shared" si="386"/>
        <v>359459</v>
      </c>
      <c r="AV88" s="43">
        <f t="shared" ref="AV88:AV91" si="387">L88+AG88</f>
        <v>147200</v>
      </c>
      <c r="AW88" s="32">
        <f t="shared" ref="AW88:AW91" si="388">AX88+AY88</f>
        <v>33.391300000000001</v>
      </c>
      <c r="AX88" s="32">
        <f t="shared" ref="AX88:AY91" si="389">N88+AN88</f>
        <v>27.523499999999999</v>
      </c>
      <c r="AY88" s="32">
        <f t="shared" si="389"/>
        <v>5.8678000000000008</v>
      </c>
    </row>
    <row r="89" spans="1:52" x14ac:dyDescent="0.25">
      <c r="A89" s="2">
        <v>1428</v>
      </c>
      <c r="B89" s="18">
        <v>600012646</v>
      </c>
      <c r="C89" s="18" t="s">
        <v>123</v>
      </c>
      <c r="D89" s="2">
        <v>3122</v>
      </c>
      <c r="E89" s="2" t="s">
        <v>62</v>
      </c>
      <c r="F89" s="18" t="s">
        <v>218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18">
        <v>0</v>
      </c>
      <c r="N89" s="18">
        <v>0</v>
      </c>
      <c r="O89" s="18">
        <v>0</v>
      </c>
      <c r="P89" s="43"/>
      <c r="Q89" s="43"/>
      <c r="R89" s="43"/>
      <c r="S89" s="43"/>
      <c r="T89" s="43"/>
      <c r="U89" s="43">
        <f t="shared" si="374"/>
        <v>0</v>
      </c>
      <c r="V89" s="43"/>
      <c r="W89" s="43"/>
      <c r="X89" s="43"/>
      <c r="Y89" s="43"/>
      <c r="Z89" s="43">
        <f t="shared" si="375"/>
        <v>0</v>
      </c>
      <c r="AA89" s="43">
        <f t="shared" si="376"/>
        <v>0</v>
      </c>
      <c r="AB89" s="43">
        <f t="shared" si="377"/>
        <v>0</v>
      </c>
      <c r="AC89" s="43">
        <f t="shared" si="378"/>
        <v>0</v>
      </c>
      <c r="AD89" s="43"/>
      <c r="AE89" s="43"/>
      <c r="AF89" s="43"/>
      <c r="AG89" s="43">
        <f t="shared" si="379"/>
        <v>0</v>
      </c>
      <c r="AH89" s="32"/>
      <c r="AI89" s="32"/>
      <c r="AJ89" s="18"/>
      <c r="AK89" s="18"/>
      <c r="AL89" s="18"/>
      <c r="AM89" s="18"/>
      <c r="AN89" s="32">
        <f t="shared" si="380"/>
        <v>0</v>
      </c>
      <c r="AO89" s="32">
        <f t="shared" si="381"/>
        <v>0</v>
      </c>
      <c r="AP89" s="32">
        <f t="shared" si="382"/>
        <v>0</v>
      </c>
      <c r="AQ89" s="43">
        <f t="shared" si="383"/>
        <v>0</v>
      </c>
      <c r="AR89" s="43">
        <f t="shared" si="384"/>
        <v>0</v>
      </c>
      <c r="AS89" s="43">
        <f t="shared" si="385"/>
        <v>0</v>
      </c>
      <c r="AT89" s="43">
        <f t="shared" si="386"/>
        <v>0</v>
      </c>
      <c r="AU89" s="43">
        <f t="shared" si="386"/>
        <v>0</v>
      </c>
      <c r="AV89" s="43">
        <f t="shared" si="387"/>
        <v>0</v>
      </c>
      <c r="AW89" s="32">
        <f t="shared" si="388"/>
        <v>0</v>
      </c>
      <c r="AX89" s="32">
        <f t="shared" si="389"/>
        <v>0</v>
      </c>
      <c r="AY89" s="32">
        <f t="shared" si="389"/>
        <v>0</v>
      </c>
    </row>
    <row r="90" spans="1:52" x14ac:dyDescent="0.25">
      <c r="A90" s="2">
        <v>1428</v>
      </c>
      <c r="B90" s="18">
        <v>600012646</v>
      </c>
      <c r="C90" s="18" t="s">
        <v>123</v>
      </c>
      <c r="D90" s="2">
        <v>3147</v>
      </c>
      <c r="E90" s="2" t="s">
        <v>64</v>
      </c>
      <c r="F90" s="18" t="s">
        <v>218</v>
      </c>
      <c r="G90" s="43">
        <v>2867071</v>
      </c>
      <c r="H90" s="43">
        <v>2089757</v>
      </c>
      <c r="I90" s="43">
        <v>8730</v>
      </c>
      <c r="J90" s="43">
        <v>709289</v>
      </c>
      <c r="K90" s="43">
        <v>41795</v>
      </c>
      <c r="L90" s="43">
        <v>17500</v>
      </c>
      <c r="M90" s="18">
        <v>4.87</v>
      </c>
      <c r="N90" s="18">
        <v>3.57</v>
      </c>
      <c r="O90" s="18">
        <v>1.3000000000000003</v>
      </c>
      <c r="P90" s="43"/>
      <c r="Q90" s="43"/>
      <c r="R90" s="43"/>
      <c r="S90" s="43"/>
      <c r="T90" s="43"/>
      <c r="U90" s="43">
        <f t="shared" si="374"/>
        <v>0</v>
      </c>
      <c r="V90" s="43"/>
      <c r="W90" s="43"/>
      <c r="X90" s="43"/>
      <c r="Y90" s="43"/>
      <c r="Z90" s="43">
        <f t="shared" si="375"/>
        <v>0</v>
      </c>
      <c r="AA90" s="43">
        <f t="shared" si="376"/>
        <v>0</v>
      </c>
      <c r="AB90" s="43">
        <f t="shared" si="377"/>
        <v>0</v>
      </c>
      <c r="AC90" s="43">
        <f t="shared" si="378"/>
        <v>0</v>
      </c>
      <c r="AD90" s="43"/>
      <c r="AE90" s="43"/>
      <c r="AF90" s="43"/>
      <c r="AG90" s="43">
        <f t="shared" si="379"/>
        <v>0</v>
      </c>
      <c r="AH90" s="32"/>
      <c r="AI90" s="32"/>
      <c r="AJ90" s="18"/>
      <c r="AK90" s="18"/>
      <c r="AL90" s="18"/>
      <c r="AM90" s="18"/>
      <c r="AN90" s="32">
        <f t="shared" si="380"/>
        <v>0</v>
      </c>
      <c r="AO90" s="32">
        <f t="shared" si="381"/>
        <v>0</v>
      </c>
      <c r="AP90" s="32">
        <f t="shared" si="382"/>
        <v>0</v>
      </c>
      <c r="AQ90" s="43">
        <f t="shared" si="383"/>
        <v>2867071</v>
      </c>
      <c r="AR90" s="43">
        <f t="shared" si="384"/>
        <v>2089757</v>
      </c>
      <c r="AS90" s="43">
        <f t="shared" si="385"/>
        <v>8730</v>
      </c>
      <c r="AT90" s="43">
        <f t="shared" si="386"/>
        <v>709289</v>
      </c>
      <c r="AU90" s="43">
        <f t="shared" si="386"/>
        <v>41795</v>
      </c>
      <c r="AV90" s="43">
        <f t="shared" si="387"/>
        <v>17500</v>
      </c>
      <c r="AW90" s="32">
        <f t="shared" si="388"/>
        <v>4.87</v>
      </c>
      <c r="AX90" s="32">
        <f t="shared" si="389"/>
        <v>3.57</v>
      </c>
      <c r="AY90" s="32">
        <f t="shared" si="389"/>
        <v>1.3000000000000003</v>
      </c>
    </row>
    <row r="91" spans="1:52" x14ac:dyDescent="0.25">
      <c r="A91" s="2">
        <v>1428</v>
      </c>
      <c r="B91" s="18">
        <v>600012646</v>
      </c>
      <c r="C91" s="18" t="s">
        <v>123</v>
      </c>
      <c r="D91" s="2">
        <v>3150</v>
      </c>
      <c r="E91" s="2" t="s">
        <v>65</v>
      </c>
      <c r="F91" s="18" t="s">
        <v>61</v>
      </c>
      <c r="G91" s="43">
        <v>2056958</v>
      </c>
      <c r="H91" s="43">
        <v>1492859</v>
      </c>
      <c r="I91" s="43">
        <v>12000</v>
      </c>
      <c r="J91" s="43">
        <v>508642</v>
      </c>
      <c r="K91" s="43">
        <v>29857</v>
      </c>
      <c r="L91" s="43">
        <v>13600</v>
      </c>
      <c r="M91" s="18">
        <v>2.7465000000000002</v>
      </c>
      <c r="N91" s="18">
        <v>2.2372000000000001</v>
      </c>
      <c r="O91" s="18">
        <v>0.50929999999999997</v>
      </c>
      <c r="P91" s="43"/>
      <c r="Q91" s="43"/>
      <c r="R91" s="43"/>
      <c r="S91" s="43"/>
      <c r="T91" s="43"/>
      <c r="U91" s="43">
        <f t="shared" si="374"/>
        <v>0</v>
      </c>
      <c r="V91" s="43"/>
      <c r="W91" s="43"/>
      <c r="X91" s="43"/>
      <c r="Y91" s="43"/>
      <c r="Z91" s="43">
        <f t="shared" si="375"/>
        <v>0</v>
      </c>
      <c r="AA91" s="43">
        <f t="shared" si="376"/>
        <v>0</v>
      </c>
      <c r="AB91" s="43">
        <f t="shared" si="377"/>
        <v>0</v>
      </c>
      <c r="AC91" s="43">
        <f t="shared" si="378"/>
        <v>0</v>
      </c>
      <c r="AD91" s="43"/>
      <c r="AE91" s="43"/>
      <c r="AF91" s="43"/>
      <c r="AG91" s="43">
        <f t="shared" si="379"/>
        <v>0</v>
      </c>
      <c r="AH91" s="32"/>
      <c r="AI91" s="32"/>
      <c r="AJ91" s="18"/>
      <c r="AK91" s="18"/>
      <c r="AL91" s="18"/>
      <c r="AM91" s="18"/>
      <c r="AN91" s="32">
        <f t="shared" si="380"/>
        <v>0</v>
      </c>
      <c r="AO91" s="32">
        <f t="shared" si="381"/>
        <v>0</v>
      </c>
      <c r="AP91" s="32">
        <f t="shared" si="382"/>
        <v>0</v>
      </c>
      <c r="AQ91" s="43">
        <f t="shared" si="383"/>
        <v>2056958</v>
      </c>
      <c r="AR91" s="43">
        <f t="shared" si="384"/>
        <v>1492859</v>
      </c>
      <c r="AS91" s="43">
        <f t="shared" si="385"/>
        <v>12000</v>
      </c>
      <c r="AT91" s="43">
        <f t="shared" si="386"/>
        <v>508642</v>
      </c>
      <c r="AU91" s="43">
        <f t="shared" si="386"/>
        <v>29857</v>
      </c>
      <c r="AV91" s="43">
        <f t="shared" si="387"/>
        <v>13600</v>
      </c>
      <c r="AW91" s="32">
        <f t="shared" si="388"/>
        <v>2.7465000000000002</v>
      </c>
      <c r="AX91" s="32">
        <f t="shared" si="389"/>
        <v>2.2372000000000001</v>
      </c>
      <c r="AY91" s="32">
        <f t="shared" si="389"/>
        <v>0.50929999999999997</v>
      </c>
    </row>
    <row r="92" spans="1:52" x14ac:dyDescent="0.25">
      <c r="A92" s="23"/>
      <c r="B92" s="24"/>
      <c r="C92" s="24" t="s">
        <v>182</v>
      </c>
      <c r="D92" s="23"/>
      <c r="E92" s="23"/>
      <c r="F92" s="24"/>
      <c r="G92" s="26">
        <v>30563699</v>
      </c>
      <c r="H92" s="26">
        <v>21555622</v>
      </c>
      <c r="I92" s="26">
        <v>831738</v>
      </c>
      <c r="J92" s="26">
        <v>7566928</v>
      </c>
      <c r="K92" s="26">
        <v>431111</v>
      </c>
      <c r="L92" s="26">
        <v>178300</v>
      </c>
      <c r="M92" s="24">
        <v>41.007799999999996</v>
      </c>
      <c r="N92" s="24">
        <v>33.3307</v>
      </c>
      <c r="O92" s="24">
        <v>7.6771000000000011</v>
      </c>
      <c r="P92" s="26">
        <f t="shared" ref="P92:AY92" si="390">SUM(P88:P91)</f>
        <v>0</v>
      </c>
      <c r="Q92" s="26">
        <f t="shared" si="390"/>
        <v>0</v>
      </c>
      <c r="R92" s="26">
        <f t="shared" si="390"/>
        <v>0</v>
      </c>
      <c r="S92" s="26">
        <f t="shared" si="390"/>
        <v>0</v>
      </c>
      <c r="T92" s="26">
        <f t="shared" si="390"/>
        <v>0</v>
      </c>
      <c r="U92" s="26">
        <f t="shared" si="390"/>
        <v>0</v>
      </c>
      <c r="V92" s="26">
        <f t="shared" si="390"/>
        <v>0</v>
      </c>
      <c r="W92" s="26">
        <f t="shared" si="390"/>
        <v>0</v>
      </c>
      <c r="X92" s="26">
        <f t="shared" si="390"/>
        <v>0</v>
      </c>
      <c r="Y92" s="26">
        <f t="shared" si="390"/>
        <v>0</v>
      </c>
      <c r="Z92" s="26">
        <f t="shared" si="390"/>
        <v>0</v>
      </c>
      <c r="AA92" s="26">
        <f t="shared" si="390"/>
        <v>0</v>
      </c>
      <c r="AB92" s="26">
        <f t="shared" si="390"/>
        <v>0</v>
      </c>
      <c r="AC92" s="26">
        <f t="shared" si="390"/>
        <v>0</v>
      </c>
      <c r="AD92" s="26">
        <f t="shared" si="390"/>
        <v>0</v>
      </c>
      <c r="AE92" s="26">
        <f t="shared" si="390"/>
        <v>0</v>
      </c>
      <c r="AF92" s="26">
        <f t="shared" si="390"/>
        <v>0</v>
      </c>
      <c r="AG92" s="26">
        <f t="shared" si="390"/>
        <v>0</v>
      </c>
      <c r="AH92" s="51">
        <f t="shared" si="390"/>
        <v>0</v>
      </c>
      <c r="AI92" s="51">
        <f t="shared" si="390"/>
        <v>0</v>
      </c>
      <c r="AJ92" s="24">
        <f t="shared" si="390"/>
        <v>0</v>
      </c>
      <c r="AK92" s="24">
        <f t="shared" si="390"/>
        <v>0</v>
      </c>
      <c r="AL92" s="24">
        <f t="shared" si="390"/>
        <v>0</v>
      </c>
      <c r="AM92" s="24">
        <f t="shared" si="390"/>
        <v>0</v>
      </c>
      <c r="AN92" s="51">
        <f t="shared" si="390"/>
        <v>0</v>
      </c>
      <c r="AO92" s="51">
        <f t="shared" si="390"/>
        <v>0</v>
      </c>
      <c r="AP92" s="51">
        <f t="shared" si="390"/>
        <v>0</v>
      </c>
      <c r="AQ92" s="26">
        <f t="shared" si="390"/>
        <v>30563699</v>
      </c>
      <c r="AR92" s="26">
        <f t="shared" si="390"/>
        <v>21555622</v>
      </c>
      <c r="AS92" s="26">
        <f t="shared" si="390"/>
        <v>831738</v>
      </c>
      <c r="AT92" s="26">
        <f t="shared" si="390"/>
        <v>7566928</v>
      </c>
      <c r="AU92" s="26">
        <f t="shared" si="390"/>
        <v>431111</v>
      </c>
      <c r="AV92" s="26">
        <f t="shared" si="390"/>
        <v>178300</v>
      </c>
      <c r="AW92" s="51">
        <f t="shared" si="390"/>
        <v>41.007799999999996</v>
      </c>
      <c r="AX92" s="51">
        <f t="shared" si="390"/>
        <v>33.3307</v>
      </c>
      <c r="AY92" s="51">
        <f t="shared" si="390"/>
        <v>7.6771000000000011</v>
      </c>
      <c r="AZ92" s="15">
        <f>AR92-H92</f>
        <v>0</v>
      </c>
    </row>
    <row r="93" spans="1:52" x14ac:dyDescent="0.25">
      <c r="A93" s="2">
        <v>1429</v>
      </c>
      <c r="B93" s="18">
        <v>600019713</v>
      </c>
      <c r="C93" s="18" t="s">
        <v>124</v>
      </c>
      <c r="D93" s="2">
        <v>3122</v>
      </c>
      <c r="E93" s="2" t="s">
        <v>60</v>
      </c>
      <c r="F93" s="18" t="s">
        <v>61</v>
      </c>
      <c r="G93" s="43">
        <v>45344691</v>
      </c>
      <c r="H93" s="43">
        <v>32512543</v>
      </c>
      <c r="I93" s="43">
        <v>649820</v>
      </c>
      <c r="J93" s="43">
        <v>11208878</v>
      </c>
      <c r="K93" s="43">
        <v>650250</v>
      </c>
      <c r="L93" s="43">
        <v>323200</v>
      </c>
      <c r="M93" s="18">
        <v>60.598999999999997</v>
      </c>
      <c r="N93" s="18">
        <v>44.789699999999996</v>
      </c>
      <c r="O93" s="18">
        <v>15.8093</v>
      </c>
      <c r="P93" s="43"/>
      <c r="Q93" s="43"/>
      <c r="R93" s="43"/>
      <c r="S93" s="43"/>
      <c r="T93" s="43"/>
      <c r="U93" s="43">
        <f t="shared" ref="U93:U95" si="391">P93+Q93+R93+S93+T93</f>
        <v>0</v>
      </c>
      <c r="V93" s="43"/>
      <c r="W93" s="43"/>
      <c r="X93" s="43"/>
      <c r="Y93" s="43"/>
      <c r="Z93" s="43">
        <f t="shared" ref="Z93:Z95" si="392">V93+W93+X93+Y93</f>
        <v>0</v>
      </c>
      <c r="AA93" s="43">
        <f t="shared" ref="AA93:AA95" si="393">U93+Z93</f>
        <v>0</v>
      </c>
      <c r="AB93" s="43">
        <f t="shared" ref="AB93:AB95" si="394">ROUND((U93+V93+W93)*33.8%,0)</f>
        <v>0</v>
      </c>
      <c r="AC93" s="43">
        <f t="shared" ref="AC93:AC95" si="395">ROUND(U93*2%,0)</f>
        <v>0</v>
      </c>
      <c r="AD93" s="43"/>
      <c r="AE93" s="43"/>
      <c r="AF93" s="43"/>
      <c r="AG93" s="43">
        <f t="shared" ref="AG93:AG95" si="396">AD93+AE93+AF93</f>
        <v>0</v>
      </c>
      <c r="AH93" s="32"/>
      <c r="AI93" s="32"/>
      <c r="AJ93" s="18"/>
      <c r="AK93" s="18"/>
      <c r="AL93" s="18"/>
      <c r="AM93" s="18"/>
      <c r="AN93" s="32">
        <f t="shared" ref="AN93:AN95" si="397">AH93+AJ93+AK93+AL93</f>
        <v>0</v>
      </c>
      <c r="AO93" s="32">
        <f t="shared" ref="AO93:AO95" si="398">AI93+AM93</f>
        <v>0</v>
      </c>
      <c r="AP93" s="32">
        <f t="shared" ref="AP93:AP95" si="399">AN93+AO93</f>
        <v>0</v>
      </c>
      <c r="AQ93" s="43">
        <f t="shared" ref="AQ93:AQ95" si="400">AR93+AS93+AT93+AU93+AV93</f>
        <v>45344691</v>
      </c>
      <c r="AR93" s="43">
        <f t="shared" ref="AR93:AR95" si="401">H93+U93</f>
        <v>32512543</v>
      </c>
      <c r="AS93" s="43">
        <f t="shared" ref="AS93:AS95" si="402">I93+Z93</f>
        <v>649820</v>
      </c>
      <c r="AT93" s="43">
        <f t="shared" ref="AT93:AU95" si="403">J93+AB93</f>
        <v>11208878</v>
      </c>
      <c r="AU93" s="43">
        <f t="shared" si="403"/>
        <v>650250</v>
      </c>
      <c r="AV93" s="43">
        <f t="shared" ref="AV93:AV95" si="404">L93+AG93</f>
        <v>323200</v>
      </c>
      <c r="AW93" s="32">
        <f t="shared" ref="AW93:AW95" si="405">AX93+AY93</f>
        <v>60.598999999999997</v>
      </c>
      <c r="AX93" s="32">
        <f t="shared" ref="AX93:AY95" si="406">N93+AN93</f>
        <v>44.789699999999996</v>
      </c>
      <c r="AY93" s="32">
        <f t="shared" si="406"/>
        <v>15.8093</v>
      </c>
    </row>
    <row r="94" spans="1:52" x14ac:dyDescent="0.25">
      <c r="A94" s="2">
        <v>1429</v>
      </c>
      <c r="B94" s="18">
        <v>600019713</v>
      </c>
      <c r="C94" s="18" t="s">
        <v>124</v>
      </c>
      <c r="D94" s="2">
        <v>3122</v>
      </c>
      <c r="E94" s="2" t="s">
        <v>62</v>
      </c>
      <c r="F94" s="18" t="s">
        <v>218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18">
        <v>0</v>
      </c>
      <c r="N94" s="18">
        <v>0</v>
      </c>
      <c r="O94" s="18">
        <v>0</v>
      </c>
      <c r="P94" s="43"/>
      <c r="Q94" s="43"/>
      <c r="R94" s="43"/>
      <c r="S94" s="43"/>
      <c r="T94" s="43"/>
      <c r="U94" s="43">
        <f t="shared" si="391"/>
        <v>0</v>
      </c>
      <c r="V94" s="43"/>
      <c r="W94" s="43"/>
      <c r="X94" s="43"/>
      <c r="Y94" s="43"/>
      <c r="Z94" s="43">
        <f t="shared" si="392"/>
        <v>0</v>
      </c>
      <c r="AA94" s="43">
        <f t="shared" si="393"/>
        <v>0</v>
      </c>
      <c r="AB94" s="43">
        <f t="shared" si="394"/>
        <v>0</v>
      </c>
      <c r="AC94" s="43">
        <f t="shared" si="395"/>
        <v>0</v>
      </c>
      <c r="AD94" s="43"/>
      <c r="AE94" s="43"/>
      <c r="AF94" s="43"/>
      <c r="AG94" s="43">
        <f t="shared" si="396"/>
        <v>0</v>
      </c>
      <c r="AH94" s="32"/>
      <c r="AI94" s="32"/>
      <c r="AJ94" s="18"/>
      <c r="AK94" s="18"/>
      <c r="AL94" s="18"/>
      <c r="AM94" s="18"/>
      <c r="AN94" s="32">
        <f t="shared" si="397"/>
        <v>0</v>
      </c>
      <c r="AO94" s="32">
        <f t="shared" si="398"/>
        <v>0</v>
      </c>
      <c r="AP94" s="32">
        <f t="shared" si="399"/>
        <v>0</v>
      </c>
      <c r="AQ94" s="43">
        <f t="shared" si="400"/>
        <v>0</v>
      </c>
      <c r="AR94" s="43">
        <f t="shared" si="401"/>
        <v>0</v>
      </c>
      <c r="AS94" s="43">
        <f t="shared" si="402"/>
        <v>0</v>
      </c>
      <c r="AT94" s="43">
        <f t="shared" si="403"/>
        <v>0</v>
      </c>
      <c r="AU94" s="43">
        <f t="shared" si="403"/>
        <v>0</v>
      </c>
      <c r="AV94" s="43">
        <f t="shared" si="404"/>
        <v>0</v>
      </c>
      <c r="AW94" s="32">
        <f t="shared" si="405"/>
        <v>0</v>
      </c>
      <c r="AX94" s="32">
        <f t="shared" si="406"/>
        <v>0</v>
      </c>
      <c r="AY94" s="32">
        <f t="shared" si="406"/>
        <v>0</v>
      </c>
    </row>
    <row r="95" spans="1:52" x14ac:dyDescent="0.25">
      <c r="A95" s="2">
        <v>1429</v>
      </c>
      <c r="B95" s="18">
        <v>600019713</v>
      </c>
      <c r="C95" s="18" t="s">
        <v>124</v>
      </c>
      <c r="D95" s="2">
        <v>3150</v>
      </c>
      <c r="E95" s="2" t="s">
        <v>65</v>
      </c>
      <c r="F95" s="18" t="s">
        <v>61</v>
      </c>
      <c r="G95" s="43">
        <v>9043460</v>
      </c>
      <c r="H95" s="43">
        <v>5975340</v>
      </c>
      <c r="I95" s="43">
        <v>640470</v>
      </c>
      <c r="J95" s="43">
        <v>2236144</v>
      </c>
      <c r="K95" s="43">
        <v>119506</v>
      </c>
      <c r="L95" s="43">
        <v>72000</v>
      </c>
      <c r="M95" s="18">
        <v>10.5105</v>
      </c>
      <c r="N95" s="18">
        <v>9.01</v>
      </c>
      <c r="O95" s="18">
        <v>1.5004999999999999</v>
      </c>
      <c r="P95" s="43"/>
      <c r="Q95" s="43"/>
      <c r="R95" s="43"/>
      <c r="S95" s="43"/>
      <c r="T95" s="43"/>
      <c r="U95" s="43">
        <f t="shared" si="391"/>
        <v>0</v>
      </c>
      <c r="V95" s="43"/>
      <c r="W95" s="43"/>
      <c r="X95" s="43"/>
      <c r="Y95" s="43"/>
      <c r="Z95" s="43">
        <f t="shared" si="392"/>
        <v>0</v>
      </c>
      <c r="AA95" s="43">
        <f t="shared" si="393"/>
        <v>0</v>
      </c>
      <c r="AB95" s="43">
        <f t="shared" si="394"/>
        <v>0</v>
      </c>
      <c r="AC95" s="43">
        <f t="shared" si="395"/>
        <v>0</v>
      </c>
      <c r="AD95" s="43"/>
      <c r="AE95" s="43"/>
      <c r="AF95" s="43"/>
      <c r="AG95" s="43">
        <f t="shared" si="396"/>
        <v>0</v>
      </c>
      <c r="AH95" s="32"/>
      <c r="AI95" s="32"/>
      <c r="AJ95" s="18"/>
      <c r="AK95" s="18"/>
      <c r="AL95" s="18"/>
      <c r="AM95" s="18"/>
      <c r="AN95" s="32">
        <f t="shared" si="397"/>
        <v>0</v>
      </c>
      <c r="AO95" s="32">
        <f t="shared" si="398"/>
        <v>0</v>
      </c>
      <c r="AP95" s="32">
        <f t="shared" si="399"/>
        <v>0</v>
      </c>
      <c r="AQ95" s="43">
        <f t="shared" si="400"/>
        <v>9043460</v>
      </c>
      <c r="AR95" s="43">
        <f t="shared" si="401"/>
        <v>5975340</v>
      </c>
      <c r="AS95" s="43">
        <f t="shared" si="402"/>
        <v>640470</v>
      </c>
      <c r="AT95" s="43">
        <f t="shared" si="403"/>
        <v>2236144</v>
      </c>
      <c r="AU95" s="43">
        <f t="shared" si="403"/>
        <v>119506</v>
      </c>
      <c r="AV95" s="43">
        <f t="shared" si="404"/>
        <v>72000</v>
      </c>
      <c r="AW95" s="32">
        <f t="shared" si="405"/>
        <v>10.5105</v>
      </c>
      <c r="AX95" s="32">
        <f t="shared" si="406"/>
        <v>9.01</v>
      </c>
      <c r="AY95" s="32">
        <f t="shared" si="406"/>
        <v>1.5004999999999999</v>
      </c>
    </row>
    <row r="96" spans="1:52" x14ac:dyDescent="0.25">
      <c r="A96" s="23"/>
      <c r="B96" s="24"/>
      <c r="C96" s="24" t="s">
        <v>183</v>
      </c>
      <c r="D96" s="23"/>
      <c r="E96" s="23"/>
      <c r="F96" s="24"/>
      <c r="G96" s="26">
        <v>54388151</v>
      </c>
      <c r="H96" s="26">
        <v>38487883</v>
      </c>
      <c r="I96" s="26">
        <v>1290290</v>
      </c>
      <c r="J96" s="26">
        <v>13445022</v>
      </c>
      <c r="K96" s="26">
        <v>769756</v>
      </c>
      <c r="L96" s="26">
        <v>395200</v>
      </c>
      <c r="M96" s="24">
        <v>71.109499999999997</v>
      </c>
      <c r="N96" s="24">
        <v>53.799699999999994</v>
      </c>
      <c r="O96" s="24">
        <v>17.309799999999999</v>
      </c>
      <c r="P96" s="26">
        <f t="shared" ref="P96:AY96" si="407">SUM(P93:P95)</f>
        <v>0</v>
      </c>
      <c r="Q96" s="26">
        <f t="shared" si="407"/>
        <v>0</v>
      </c>
      <c r="R96" s="26">
        <f t="shared" si="407"/>
        <v>0</v>
      </c>
      <c r="S96" s="26">
        <f t="shared" si="407"/>
        <v>0</v>
      </c>
      <c r="T96" s="26">
        <f t="shared" si="407"/>
        <v>0</v>
      </c>
      <c r="U96" s="26">
        <f t="shared" si="407"/>
        <v>0</v>
      </c>
      <c r="V96" s="26">
        <f t="shared" si="407"/>
        <v>0</v>
      </c>
      <c r="W96" s="26">
        <f t="shared" si="407"/>
        <v>0</v>
      </c>
      <c r="X96" s="26">
        <f t="shared" si="407"/>
        <v>0</v>
      </c>
      <c r="Y96" s="26">
        <f t="shared" si="407"/>
        <v>0</v>
      </c>
      <c r="Z96" s="26">
        <f t="shared" si="407"/>
        <v>0</v>
      </c>
      <c r="AA96" s="26">
        <f t="shared" si="407"/>
        <v>0</v>
      </c>
      <c r="AB96" s="26">
        <f t="shared" si="407"/>
        <v>0</v>
      </c>
      <c r="AC96" s="26">
        <f t="shared" si="407"/>
        <v>0</v>
      </c>
      <c r="AD96" s="26">
        <f t="shared" si="407"/>
        <v>0</v>
      </c>
      <c r="AE96" s="26">
        <f t="shared" si="407"/>
        <v>0</v>
      </c>
      <c r="AF96" s="26">
        <f t="shared" si="407"/>
        <v>0</v>
      </c>
      <c r="AG96" s="26">
        <f t="shared" si="407"/>
        <v>0</v>
      </c>
      <c r="AH96" s="51">
        <f t="shared" si="407"/>
        <v>0</v>
      </c>
      <c r="AI96" s="51">
        <f t="shared" si="407"/>
        <v>0</v>
      </c>
      <c r="AJ96" s="24">
        <f t="shared" si="407"/>
        <v>0</v>
      </c>
      <c r="AK96" s="24">
        <f t="shared" si="407"/>
        <v>0</v>
      </c>
      <c r="AL96" s="24">
        <f t="shared" si="407"/>
        <v>0</v>
      </c>
      <c r="AM96" s="24">
        <f t="shared" si="407"/>
        <v>0</v>
      </c>
      <c r="AN96" s="51">
        <f t="shared" si="407"/>
        <v>0</v>
      </c>
      <c r="AO96" s="51">
        <f t="shared" si="407"/>
        <v>0</v>
      </c>
      <c r="AP96" s="51">
        <f t="shared" si="407"/>
        <v>0</v>
      </c>
      <c r="AQ96" s="26">
        <f t="shared" si="407"/>
        <v>54388151</v>
      </c>
      <c r="AR96" s="26">
        <f t="shared" si="407"/>
        <v>38487883</v>
      </c>
      <c r="AS96" s="26">
        <f t="shared" si="407"/>
        <v>1290290</v>
      </c>
      <c r="AT96" s="26">
        <f t="shared" si="407"/>
        <v>13445022</v>
      </c>
      <c r="AU96" s="26">
        <f t="shared" si="407"/>
        <v>769756</v>
      </c>
      <c r="AV96" s="26">
        <f t="shared" si="407"/>
        <v>395200</v>
      </c>
      <c r="AW96" s="51">
        <f t="shared" si="407"/>
        <v>71.109499999999997</v>
      </c>
      <c r="AX96" s="51">
        <f t="shared" si="407"/>
        <v>53.799699999999994</v>
      </c>
      <c r="AY96" s="51">
        <f t="shared" si="407"/>
        <v>17.309799999999999</v>
      </c>
      <c r="AZ96" s="15">
        <f>AR96-H96</f>
        <v>0</v>
      </c>
    </row>
    <row r="97" spans="1:52" x14ac:dyDescent="0.25">
      <c r="A97" s="2">
        <v>1430</v>
      </c>
      <c r="B97" s="18">
        <v>600019802</v>
      </c>
      <c r="C97" s="18" t="s">
        <v>125</v>
      </c>
      <c r="D97" s="2">
        <v>3122</v>
      </c>
      <c r="E97" s="2" t="s">
        <v>60</v>
      </c>
      <c r="F97" s="18" t="s">
        <v>61</v>
      </c>
      <c r="G97" s="43">
        <v>34118194</v>
      </c>
      <c r="H97" s="43">
        <v>24502425</v>
      </c>
      <c r="I97" s="43">
        <v>435800</v>
      </c>
      <c r="J97" s="43">
        <v>8429120</v>
      </c>
      <c r="K97" s="43">
        <v>490049</v>
      </c>
      <c r="L97" s="43">
        <v>260800</v>
      </c>
      <c r="M97" s="18">
        <v>44.813899999999997</v>
      </c>
      <c r="N97" s="18">
        <v>35.04</v>
      </c>
      <c r="O97" s="18">
        <v>9.7738999999999994</v>
      </c>
      <c r="P97" s="43"/>
      <c r="Q97" s="43"/>
      <c r="R97" s="43"/>
      <c r="S97" s="43"/>
      <c r="T97" s="43"/>
      <c r="U97" s="43">
        <f t="shared" ref="U97:U100" si="408">P97+Q97+R97+S97+T97</f>
        <v>0</v>
      </c>
      <c r="V97" s="43"/>
      <c r="W97" s="43"/>
      <c r="X97" s="43"/>
      <c r="Y97" s="43"/>
      <c r="Z97" s="43">
        <f t="shared" ref="Z97:Z100" si="409">V97+W97+X97+Y97</f>
        <v>0</v>
      </c>
      <c r="AA97" s="43">
        <f t="shared" ref="AA97:AA100" si="410">U97+Z97</f>
        <v>0</v>
      </c>
      <c r="AB97" s="43">
        <f t="shared" ref="AB97:AB100" si="411">ROUND((U97+V97+W97)*33.8%,0)</f>
        <v>0</v>
      </c>
      <c r="AC97" s="43">
        <f t="shared" ref="AC97:AC100" si="412">ROUND(U97*2%,0)</f>
        <v>0</v>
      </c>
      <c r="AD97" s="43"/>
      <c r="AE97" s="43"/>
      <c r="AF97" s="43"/>
      <c r="AG97" s="43">
        <f t="shared" ref="AG97:AG100" si="413">AD97+AE97+AF97</f>
        <v>0</v>
      </c>
      <c r="AH97" s="32"/>
      <c r="AI97" s="32"/>
      <c r="AJ97" s="18"/>
      <c r="AK97" s="18"/>
      <c r="AL97" s="18"/>
      <c r="AM97" s="18"/>
      <c r="AN97" s="32">
        <f t="shared" ref="AN97:AN100" si="414">AH97+AJ97+AK97+AL97</f>
        <v>0</v>
      </c>
      <c r="AO97" s="32">
        <f t="shared" ref="AO97:AO100" si="415">AI97+AM97</f>
        <v>0</v>
      </c>
      <c r="AP97" s="32">
        <f t="shared" ref="AP97:AP100" si="416">AN97+AO97</f>
        <v>0</v>
      </c>
      <c r="AQ97" s="43">
        <f t="shared" ref="AQ97:AQ100" si="417">AR97+AS97+AT97+AU97+AV97</f>
        <v>34118194</v>
      </c>
      <c r="AR97" s="43">
        <f t="shared" ref="AR97:AR100" si="418">H97+U97</f>
        <v>24502425</v>
      </c>
      <c r="AS97" s="43">
        <f t="shared" ref="AS97:AS100" si="419">I97+Z97</f>
        <v>435800</v>
      </c>
      <c r="AT97" s="43">
        <f t="shared" ref="AT97:AU100" si="420">J97+AB97</f>
        <v>8429120</v>
      </c>
      <c r="AU97" s="43">
        <f t="shared" si="420"/>
        <v>490049</v>
      </c>
      <c r="AV97" s="43">
        <f t="shared" ref="AV97:AV100" si="421">L97+AG97</f>
        <v>260800</v>
      </c>
      <c r="AW97" s="32">
        <f t="shared" ref="AW97:AW100" si="422">AX97+AY97</f>
        <v>44.813899999999997</v>
      </c>
      <c r="AX97" s="32">
        <f t="shared" ref="AX97:AY100" si="423">N97+AN97</f>
        <v>35.04</v>
      </c>
      <c r="AY97" s="32">
        <f t="shared" si="423"/>
        <v>9.7738999999999994</v>
      </c>
    </row>
    <row r="98" spans="1:52" x14ac:dyDescent="0.25">
      <c r="A98" s="2">
        <v>1430</v>
      </c>
      <c r="B98" s="18">
        <v>600019802</v>
      </c>
      <c r="C98" s="18" t="s">
        <v>125</v>
      </c>
      <c r="D98" s="2">
        <v>3122</v>
      </c>
      <c r="E98" s="2" t="s">
        <v>62</v>
      </c>
      <c r="F98" s="18" t="s">
        <v>218</v>
      </c>
      <c r="G98" s="43">
        <v>28800</v>
      </c>
      <c r="H98" s="43">
        <v>21208</v>
      </c>
      <c r="I98" s="43">
        <v>0</v>
      </c>
      <c r="J98" s="43">
        <v>7168</v>
      </c>
      <c r="K98" s="43">
        <v>424</v>
      </c>
      <c r="L98" s="43">
        <v>0</v>
      </c>
      <c r="M98" s="18">
        <v>0.04</v>
      </c>
      <c r="N98" s="18">
        <v>0.04</v>
      </c>
      <c r="O98" s="18">
        <v>0</v>
      </c>
      <c r="P98" s="43"/>
      <c r="Q98" s="43"/>
      <c r="R98" s="43"/>
      <c r="S98" s="43"/>
      <c r="T98" s="43"/>
      <c r="U98" s="43">
        <f t="shared" si="408"/>
        <v>0</v>
      </c>
      <c r="V98" s="43"/>
      <c r="W98" s="43"/>
      <c r="X98" s="43"/>
      <c r="Y98" s="43"/>
      <c r="Z98" s="43">
        <f t="shared" si="409"/>
        <v>0</v>
      </c>
      <c r="AA98" s="43">
        <f t="shared" si="410"/>
        <v>0</v>
      </c>
      <c r="AB98" s="43">
        <f t="shared" si="411"/>
        <v>0</v>
      </c>
      <c r="AC98" s="43">
        <f t="shared" si="412"/>
        <v>0</v>
      </c>
      <c r="AD98" s="43"/>
      <c r="AE98" s="43"/>
      <c r="AF98" s="43"/>
      <c r="AG98" s="43">
        <f t="shared" si="413"/>
        <v>0</v>
      </c>
      <c r="AH98" s="32"/>
      <c r="AI98" s="32"/>
      <c r="AJ98" s="18"/>
      <c r="AK98" s="18"/>
      <c r="AL98" s="18"/>
      <c r="AM98" s="18"/>
      <c r="AN98" s="32">
        <f t="shared" si="414"/>
        <v>0</v>
      </c>
      <c r="AO98" s="32">
        <f t="shared" si="415"/>
        <v>0</v>
      </c>
      <c r="AP98" s="32">
        <f t="shared" si="416"/>
        <v>0</v>
      </c>
      <c r="AQ98" s="43">
        <f t="shared" si="417"/>
        <v>28800</v>
      </c>
      <c r="AR98" s="43">
        <f t="shared" si="418"/>
        <v>21208</v>
      </c>
      <c r="AS98" s="43">
        <f t="shared" si="419"/>
        <v>0</v>
      </c>
      <c r="AT98" s="43">
        <f t="shared" si="420"/>
        <v>7168</v>
      </c>
      <c r="AU98" s="43">
        <f t="shared" si="420"/>
        <v>424</v>
      </c>
      <c r="AV98" s="43">
        <f t="shared" si="421"/>
        <v>0</v>
      </c>
      <c r="AW98" s="32">
        <f t="shared" si="422"/>
        <v>0.04</v>
      </c>
      <c r="AX98" s="32">
        <f t="shared" si="423"/>
        <v>0.04</v>
      </c>
      <c r="AY98" s="32">
        <f t="shared" si="423"/>
        <v>0</v>
      </c>
    </row>
    <row r="99" spans="1:52" x14ac:dyDescent="0.25">
      <c r="A99" s="2">
        <v>1430</v>
      </c>
      <c r="B99" s="18">
        <v>600019802</v>
      </c>
      <c r="C99" s="18" t="s">
        <v>125</v>
      </c>
      <c r="D99" s="2">
        <v>3141</v>
      </c>
      <c r="E99" s="2" t="s">
        <v>63</v>
      </c>
      <c r="F99" s="18" t="s">
        <v>218</v>
      </c>
      <c r="G99" s="43">
        <v>879453</v>
      </c>
      <c r="H99" s="43">
        <v>640814</v>
      </c>
      <c r="I99" s="43">
        <v>0</v>
      </c>
      <c r="J99" s="43">
        <v>216595</v>
      </c>
      <c r="K99" s="43">
        <v>12816</v>
      </c>
      <c r="L99" s="43">
        <v>9228</v>
      </c>
      <c r="M99" s="18">
        <v>2.1800000000000002</v>
      </c>
      <c r="N99" s="18">
        <v>0</v>
      </c>
      <c r="O99" s="18">
        <v>2.1800000000000002</v>
      </c>
      <c r="P99" s="43"/>
      <c r="Q99" s="43"/>
      <c r="R99" s="43"/>
      <c r="S99" s="43"/>
      <c r="T99" s="43"/>
      <c r="U99" s="43">
        <f t="shared" si="408"/>
        <v>0</v>
      </c>
      <c r="V99" s="43"/>
      <c r="W99" s="43"/>
      <c r="X99" s="43"/>
      <c r="Y99" s="43"/>
      <c r="Z99" s="43">
        <f t="shared" si="409"/>
        <v>0</v>
      </c>
      <c r="AA99" s="43">
        <f t="shared" si="410"/>
        <v>0</v>
      </c>
      <c r="AB99" s="43">
        <f t="shared" si="411"/>
        <v>0</v>
      </c>
      <c r="AC99" s="43">
        <f t="shared" si="412"/>
        <v>0</v>
      </c>
      <c r="AD99" s="43"/>
      <c r="AE99" s="43"/>
      <c r="AF99" s="43"/>
      <c r="AG99" s="43">
        <f t="shared" si="413"/>
        <v>0</v>
      </c>
      <c r="AH99" s="32"/>
      <c r="AI99" s="32"/>
      <c r="AJ99" s="18"/>
      <c r="AK99" s="18"/>
      <c r="AL99" s="18"/>
      <c r="AM99" s="18"/>
      <c r="AN99" s="32">
        <f t="shared" si="414"/>
        <v>0</v>
      </c>
      <c r="AO99" s="32">
        <f t="shared" si="415"/>
        <v>0</v>
      </c>
      <c r="AP99" s="32">
        <f t="shared" si="416"/>
        <v>0</v>
      </c>
      <c r="AQ99" s="43">
        <f t="shared" si="417"/>
        <v>879453</v>
      </c>
      <c r="AR99" s="43">
        <f t="shared" si="418"/>
        <v>640814</v>
      </c>
      <c r="AS99" s="43">
        <f t="shared" si="419"/>
        <v>0</v>
      </c>
      <c r="AT99" s="43">
        <f t="shared" si="420"/>
        <v>216595</v>
      </c>
      <c r="AU99" s="43">
        <f t="shared" si="420"/>
        <v>12816</v>
      </c>
      <c r="AV99" s="43">
        <f t="shared" si="421"/>
        <v>9228</v>
      </c>
      <c r="AW99" s="32">
        <f t="shared" si="422"/>
        <v>2.1800000000000002</v>
      </c>
      <c r="AX99" s="32">
        <f t="shared" si="423"/>
        <v>0</v>
      </c>
      <c r="AY99" s="32">
        <f t="shared" si="423"/>
        <v>2.1800000000000002</v>
      </c>
    </row>
    <row r="100" spans="1:52" x14ac:dyDescent="0.25">
      <c r="A100" s="2">
        <v>1430</v>
      </c>
      <c r="B100" s="18">
        <v>600019802</v>
      </c>
      <c r="C100" s="18" t="s">
        <v>125</v>
      </c>
      <c r="D100" s="2">
        <v>3147</v>
      </c>
      <c r="E100" s="2" t="s">
        <v>64</v>
      </c>
      <c r="F100" s="18" t="s">
        <v>218</v>
      </c>
      <c r="G100" s="43">
        <v>5317934</v>
      </c>
      <c r="H100" s="43">
        <v>3869813</v>
      </c>
      <c r="I100" s="43">
        <v>16800</v>
      </c>
      <c r="J100" s="43">
        <v>1313675</v>
      </c>
      <c r="K100" s="43">
        <v>77396</v>
      </c>
      <c r="L100" s="43">
        <v>40250</v>
      </c>
      <c r="M100" s="18">
        <v>9.2899999999999991</v>
      </c>
      <c r="N100" s="18">
        <v>6.28</v>
      </c>
      <c r="O100" s="18">
        <v>3.0099999999999993</v>
      </c>
      <c r="P100" s="43"/>
      <c r="Q100" s="43"/>
      <c r="R100" s="43"/>
      <c r="S100" s="43"/>
      <c r="T100" s="43"/>
      <c r="U100" s="43">
        <f t="shared" si="408"/>
        <v>0</v>
      </c>
      <c r="V100" s="43"/>
      <c r="W100" s="43"/>
      <c r="X100" s="43"/>
      <c r="Y100" s="43"/>
      <c r="Z100" s="43">
        <f t="shared" si="409"/>
        <v>0</v>
      </c>
      <c r="AA100" s="43">
        <f t="shared" si="410"/>
        <v>0</v>
      </c>
      <c r="AB100" s="43">
        <f t="shared" si="411"/>
        <v>0</v>
      </c>
      <c r="AC100" s="43">
        <f t="shared" si="412"/>
        <v>0</v>
      </c>
      <c r="AD100" s="43"/>
      <c r="AE100" s="43"/>
      <c r="AF100" s="43"/>
      <c r="AG100" s="43">
        <f t="shared" si="413"/>
        <v>0</v>
      </c>
      <c r="AH100" s="32"/>
      <c r="AI100" s="32"/>
      <c r="AJ100" s="18"/>
      <c r="AK100" s="18"/>
      <c r="AL100" s="18"/>
      <c r="AM100" s="18"/>
      <c r="AN100" s="32">
        <f t="shared" si="414"/>
        <v>0</v>
      </c>
      <c r="AO100" s="32">
        <f t="shared" si="415"/>
        <v>0</v>
      </c>
      <c r="AP100" s="32">
        <f t="shared" si="416"/>
        <v>0</v>
      </c>
      <c r="AQ100" s="43">
        <f t="shared" si="417"/>
        <v>5317934</v>
      </c>
      <c r="AR100" s="43">
        <f t="shared" si="418"/>
        <v>3869813</v>
      </c>
      <c r="AS100" s="43">
        <f t="shared" si="419"/>
        <v>16800</v>
      </c>
      <c r="AT100" s="43">
        <f t="shared" si="420"/>
        <v>1313675</v>
      </c>
      <c r="AU100" s="43">
        <f t="shared" si="420"/>
        <v>77396</v>
      </c>
      <c r="AV100" s="43">
        <f t="shared" si="421"/>
        <v>40250</v>
      </c>
      <c r="AW100" s="32">
        <f t="shared" si="422"/>
        <v>9.2899999999999991</v>
      </c>
      <c r="AX100" s="32">
        <f t="shared" si="423"/>
        <v>6.28</v>
      </c>
      <c r="AY100" s="32">
        <f t="shared" si="423"/>
        <v>3.0099999999999993</v>
      </c>
    </row>
    <row r="101" spans="1:52" x14ac:dyDescent="0.25">
      <c r="A101" s="23"/>
      <c r="B101" s="24"/>
      <c r="C101" s="24" t="s">
        <v>184</v>
      </c>
      <c r="D101" s="23"/>
      <c r="E101" s="23"/>
      <c r="F101" s="24"/>
      <c r="G101" s="26">
        <v>40344381</v>
      </c>
      <c r="H101" s="26">
        <v>29034260</v>
      </c>
      <c r="I101" s="26">
        <v>452600</v>
      </c>
      <c r="J101" s="26">
        <v>9966558</v>
      </c>
      <c r="K101" s="26">
        <v>580685</v>
      </c>
      <c r="L101" s="26">
        <v>310278</v>
      </c>
      <c r="M101" s="24">
        <v>56.323899999999995</v>
      </c>
      <c r="N101" s="24">
        <v>41.36</v>
      </c>
      <c r="O101" s="24">
        <v>14.963899999999999</v>
      </c>
      <c r="P101" s="26">
        <f t="shared" ref="P101:AY101" si="424">SUM(P97:P100)</f>
        <v>0</v>
      </c>
      <c r="Q101" s="26">
        <f t="shared" si="424"/>
        <v>0</v>
      </c>
      <c r="R101" s="26">
        <f t="shared" si="424"/>
        <v>0</v>
      </c>
      <c r="S101" s="26">
        <f t="shared" si="424"/>
        <v>0</v>
      </c>
      <c r="T101" s="26">
        <f t="shared" si="424"/>
        <v>0</v>
      </c>
      <c r="U101" s="26">
        <f t="shared" si="424"/>
        <v>0</v>
      </c>
      <c r="V101" s="26">
        <f t="shared" si="424"/>
        <v>0</v>
      </c>
      <c r="W101" s="26">
        <f t="shared" si="424"/>
        <v>0</v>
      </c>
      <c r="X101" s="26">
        <f t="shared" si="424"/>
        <v>0</v>
      </c>
      <c r="Y101" s="26">
        <f t="shared" si="424"/>
        <v>0</v>
      </c>
      <c r="Z101" s="26">
        <f t="shared" si="424"/>
        <v>0</v>
      </c>
      <c r="AA101" s="26">
        <f t="shared" si="424"/>
        <v>0</v>
      </c>
      <c r="AB101" s="26">
        <f t="shared" si="424"/>
        <v>0</v>
      </c>
      <c r="AC101" s="26">
        <f t="shared" si="424"/>
        <v>0</v>
      </c>
      <c r="AD101" s="26">
        <f t="shared" si="424"/>
        <v>0</v>
      </c>
      <c r="AE101" s="26">
        <f t="shared" si="424"/>
        <v>0</v>
      </c>
      <c r="AF101" s="26">
        <f t="shared" si="424"/>
        <v>0</v>
      </c>
      <c r="AG101" s="26">
        <f t="shared" si="424"/>
        <v>0</v>
      </c>
      <c r="AH101" s="51">
        <f t="shared" si="424"/>
        <v>0</v>
      </c>
      <c r="AI101" s="51">
        <f t="shared" si="424"/>
        <v>0</v>
      </c>
      <c r="AJ101" s="24">
        <f t="shared" si="424"/>
        <v>0</v>
      </c>
      <c r="AK101" s="24">
        <f t="shared" si="424"/>
        <v>0</v>
      </c>
      <c r="AL101" s="24">
        <f t="shared" si="424"/>
        <v>0</v>
      </c>
      <c r="AM101" s="24">
        <f t="shared" si="424"/>
        <v>0</v>
      </c>
      <c r="AN101" s="51">
        <f t="shared" si="424"/>
        <v>0</v>
      </c>
      <c r="AO101" s="51">
        <f t="shared" si="424"/>
        <v>0</v>
      </c>
      <c r="AP101" s="51">
        <f t="shared" si="424"/>
        <v>0</v>
      </c>
      <c r="AQ101" s="26">
        <f t="shared" si="424"/>
        <v>40344381</v>
      </c>
      <c r="AR101" s="26">
        <f t="shared" si="424"/>
        <v>29034260</v>
      </c>
      <c r="AS101" s="26">
        <f t="shared" si="424"/>
        <v>452600</v>
      </c>
      <c r="AT101" s="26">
        <f t="shared" si="424"/>
        <v>9966558</v>
      </c>
      <c r="AU101" s="26">
        <f t="shared" si="424"/>
        <v>580685</v>
      </c>
      <c r="AV101" s="26">
        <f t="shared" si="424"/>
        <v>310278</v>
      </c>
      <c r="AW101" s="51">
        <f t="shared" si="424"/>
        <v>56.323899999999995</v>
      </c>
      <c r="AX101" s="51">
        <f t="shared" si="424"/>
        <v>41.36</v>
      </c>
      <c r="AY101" s="51">
        <f t="shared" si="424"/>
        <v>14.963899999999999</v>
      </c>
      <c r="AZ101" s="15">
        <f>AR101-H101</f>
        <v>0</v>
      </c>
    </row>
    <row r="102" spans="1:52" x14ac:dyDescent="0.25">
      <c r="A102" s="2">
        <v>1432</v>
      </c>
      <c r="B102" s="18">
        <v>600170594</v>
      </c>
      <c r="C102" s="18" t="s">
        <v>126</v>
      </c>
      <c r="D102" s="2">
        <v>3111</v>
      </c>
      <c r="E102" s="2" t="s">
        <v>66</v>
      </c>
      <c r="F102" s="18" t="s">
        <v>61</v>
      </c>
      <c r="G102" s="43">
        <v>1541740</v>
      </c>
      <c r="H102" s="43">
        <v>1129006</v>
      </c>
      <c r="I102" s="43">
        <v>0</v>
      </c>
      <c r="J102" s="43">
        <v>381604</v>
      </c>
      <c r="K102" s="43">
        <v>22580</v>
      </c>
      <c r="L102" s="43">
        <v>8550</v>
      </c>
      <c r="M102" s="18">
        <v>2.6160999999999999</v>
      </c>
      <c r="N102" s="18">
        <v>2.1551999999999998</v>
      </c>
      <c r="O102" s="18">
        <v>0.46089999999999998</v>
      </c>
      <c r="P102" s="43"/>
      <c r="Q102" s="43"/>
      <c r="R102" s="43"/>
      <c r="S102" s="43"/>
      <c r="T102" s="43"/>
      <c r="U102" s="43">
        <f t="shared" ref="U102:U105" si="425">P102+Q102+R102+S102+T102</f>
        <v>0</v>
      </c>
      <c r="V102" s="43"/>
      <c r="W102" s="43"/>
      <c r="X102" s="43"/>
      <c r="Y102" s="43"/>
      <c r="Z102" s="43">
        <f t="shared" ref="Z102:Z105" si="426">V102+W102+X102+Y102</f>
        <v>0</v>
      </c>
      <c r="AA102" s="43">
        <f t="shared" ref="AA102:AA105" si="427">U102+Z102</f>
        <v>0</v>
      </c>
      <c r="AB102" s="43">
        <f t="shared" ref="AB102:AB105" si="428">ROUND((U102+V102+W102)*33.8%,0)</f>
        <v>0</v>
      </c>
      <c r="AC102" s="43">
        <f t="shared" ref="AC102:AC105" si="429">ROUND(U102*2%,0)</f>
        <v>0</v>
      </c>
      <c r="AD102" s="43"/>
      <c r="AE102" s="43"/>
      <c r="AF102" s="43"/>
      <c r="AG102" s="43">
        <f t="shared" ref="AG102:AG105" si="430">AD102+AE102+AF102</f>
        <v>0</v>
      </c>
      <c r="AH102" s="32"/>
      <c r="AI102" s="32"/>
      <c r="AJ102" s="18"/>
      <c r="AK102" s="18"/>
      <c r="AL102" s="18"/>
      <c r="AM102" s="18"/>
      <c r="AN102" s="32">
        <f t="shared" ref="AN102:AN105" si="431">AH102+AJ102+AK102+AL102</f>
        <v>0</v>
      </c>
      <c r="AO102" s="32">
        <f t="shared" ref="AO102:AO105" si="432">AI102+AM102</f>
        <v>0</v>
      </c>
      <c r="AP102" s="32">
        <f t="shared" ref="AP102:AP105" si="433">AN102+AO102</f>
        <v>0</v>
      </c>
      <c r="AQ102" s="43">
        <f t="shared" ref="AQ102:AQ105" si="434">AR102+AS102+AT102+AU102+AV102</f>
        <v>1541740</v>
      </c>
      <c r="AR102" s="43">
        <f t="shared" ref="AR102:AR105" si="435">H102+U102</f>
        <v>1129006</v>
      </c>
      <c r="AS102" s="43">
        <f t="shared" ref="AS102:AS105" si="436">I102+Z102</f>
        <v>0</v>
      </c>
      <c r="AT102" s="43">
        <f t="shared" ref="AT102:AU105" si="437">J102+AB102</f>
        <v>381604</v>
      </c>
      <c r="AU102" s="43">
        <f t="shared" si="437"/>
        <v>22580</v>
      </c>
      <c r="AV102" s="43">
        <f t="shared" ref="AV102:AV105" si="438">L102+AG102</f>
        <v>8550</v>
      </c>
      <c r="AW102" s="32">
        <f t="shared" ref="AW102:AW105" si="439">AX102+AY102</f>
        <v>2.6160999999999999</v>
      </c>
      <c r="AX102" s="32">
        <f t="shared" ref="AX102:AY105" si="440">N102+AN102</f>
        <v>2.1551999999999998</v>
      </c>
      <c r="AY102" s="32">
        <f t="shared" si="440"/>
        <v>0.46089999999999998</v>
      </c>
    </row>
    <row r="103" spans="1:52" x14ac:dyDescent="0.25">
      <c r="A103" s="2">
        <v>1432</v>
      </c>
      <c r="B103" s="18">
        <v>600170594</v>
      </c>
      <c r="C103" s="18" t="s">
        <v>126</v>
      </c>
      <c r="D103" s="2">
        <v>3123</v>
      </c>
      <c r="E103" s="2" t="s">
        <v>60</v>
      </c>
      <c r="F103" s="18" t="s">
        <v>61</v>
      </c>
      <c r="G103" s="43">
        <v>56144942</v>
      </c>
      <c r="H103" s="43">
        <v>40567762</v>
      </c>
      <c r="I103" s="43">
        <v>160000</v>
      </c>
      <c r="J103" s="43">
        <v>13765983</v>
      </c>
      <c r="K103" s="43">
        <v>811356</v>
      </c>
      <c r="L103" s="43">
        <v>839841</v>
      </c>
      <c r="M103" s="18">
        <v>80.259199999999993</v>
      </c>
      <c r="N103" s="18">
        <v>59.587699999999998</v>
      </c>
      <c r="O103" s="18">
        <v>20.671499999999998</v>
      </c>
      <c r="P103" s="43"/>
      <c r="Q103" s="43"/>
      <c r="R103" s="43"/>
      <c r="S103" s="43"/>
      <c r="T103" s="43"/>
      <c r="U103" s="43">
        <f t="shared" si="425"/>
        <v>0</v>
      </c>
      <c r="V103" s="43"/>
      <c r="W103" s="43"/>
      <c r="X103" s="43"/>
      <c r="Y103" s="43"/>
      <c r="Z103" s="43">
        <f t="shared" si="426"/>
        <v>0</v>
      </c>
      <c r="AA103" s="43">
        <f t="shared" si="427"/>
        <v>0</v>
      </c>
      <c r="AB103" s="43">
        <f t="shared" si="428"/>
        <v>0</v>
      </c>
      <c r="AC103" s="43">
        <f t="shared" si="429"/>
        <v>0</v>
      </c>
      <c r="AD103" s="43"/>
      <c r="AE103" s="43"/>
      <c r="AF103" s="43"/>
      <c r="AG103" s="43">
        <f t="shared" si="430"/>
        <v>0</v>
      </c>
      <c r="AH103" s="32"/>
      <c r="AI103" s="32"/>
      <c r="AJ103" s="18"/>
      <c r="AK103" s="18"/>
      <c r="AL103" s="18"/>
      <c r="AM103" s="18"/>
      <c r="AN103" s="32">
        <f t="shared" si="431"/>
        <v>0</v>
      </c>
      <c r="AO103" s="32">
        <f t="shared" si="432"/>
        <v>0</v>
      </c>
      <c r="AP103" s="32">
        <f t="shared" si="433"/>
        <v>0</v>
      </c>
      <c r="AQ103" s="43">
        <f t="shared" si="434"/>
        <v>56144942</v>
      </c>
      <c r="AR103" s="43">
        <f t="shared" si="435"/>
        <v>40567762</v>
      </c>
      <c r="AS103" s="43">
        <f t="shared" si="436"/>
        <v>160000</v>
      </c>
      <c r="AT103" s="43">
        <f t="shared" si="437"/>
        <v>13765983</v>
      </c>
      <c r="AU103" s="43">
        <f t="shared" si="437"/>
        <v>811356</v>
      </c>
      <c r="AV103" s="43">
        <f t="shared" si="438"/>
        <v>839841</v>
      </c>
      <c r="AW103" s="32">
        <f t="shared" si="439"/>
        <v>80.259199999999993</v>
      </c>
      <c r="AX103" s="32">
        <f t="shared" si="440"/>
        <v>59.587699999999998</v>
      </c>
      <c r="AY103" s="32">
        <f t="shared" si="440"/>
        <v>20.671499999999998</v>
      </c>
    </row>
    <row r="104" spans="1:52" x14ac:dyDescent="0.25">
      <c r="A104" s="2">
        <v>1432</v>
      </c>
      <c r="B104" s="18">
        <v>600170594</v>
      </c>
      <c r="C104" s="18" t="s">
        <v>126</v>
      </c>
      <c r="D104" s="2">
        <v>3123</v>
      </c>
      <c r="E104" s="2" t="s">
        <v>62</v>
      </c>
      <c r="F104" s="18" t="s">
        <v>218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18">
        <v>0</v>
      </c>
      <c r="N104" s="18">
        <v>0</v>
      </c>
      <c r="O104" s="18">
        <v>0</v>
      </c>
      <c r="P104" s="43"/>
      <c r="Q104" s="43"/>
      <c r="R104" s="43"/>
      <c r="S104" s="43"/>
      <c r="T104" s="43"/>
      <c r="U104" s="43">
        <f t="shared" si="425"/>
        <v>0</v>
      </c>
      <c r="V104" s="43"/>
      <c r="W104" s="43"/>
      <c r="X104" s="43"/>
      <c r="Y104" s="43"/>
      <c r="Z104" s="43">
        <f t="shared" si="426"/>
        <v>0</v>
      </c>
      <c r="AA104" s="43">
        <f t="shared" si="427"/>
        <v>0</v>
      </c>
      <c r="AB104" s="43">
        <f t="shared" si="428"/>
        <v>0</v>
      </c>
      <c r="AC104" s="43">
        <f t="shared" si="429"/>
        <v>0</v>
      </c>
      <c r="AD104" s="43"/>
      <c r="AE104" s="43"/>
      <c r="AF104" s="43"/>
      <c r="AG104" s="43">
        <f t="shared" si="430"/>
        <v>0</v>
      </c>
      <c r="AH104" s="32"/>
      <c r="AI104" s="32"/>
      <c r="AJ104" s="18"/>
      <c r="AK104" s="18"/>
      <c r="AL104" s="18"/>
      <c r="AM104" s="18"/>
      <c r="AN104" s="32">
        <f t="shared" si="431"/>
        <v>0</v>
      </c>
      <c r="AO104" s="32">
        <f t="shared" si="432"/>
        <v>0</v>
      </c>
      <c r="AP104" s="32">
        <f t="shared" si="433"/>
        <v>0</v>
      </c>
      <c r="AQ104" s="43">
        <f t="shared" si="434"/>
        <v>0</v>
      </c>
      <c r="AR104" s="43">
        <f t="shared" si="435"/>
        <v>0</v>
      </c>
      <c r="AS104" s="43">
        <f t="shared" si="436"/>
        <v>0</v>
      </c>
      <c r="AT104" s="43">
        <f t="shared" si="437"/>
        <v>0</v>
      </c>
      <c r="AU104" s="43">
        <f t="shared" si="437"/>
        <v>0</v>
      </c>
      <c r="AV104" s="43">
        <f t="shared" si="438"/>
        <v>0</v>
      </c>
      <c r="AW104" s="32">
        <f t="shared" si="439"/>
        <v>0</v>
      </c>
      <c r="AX104" s="32">
        <f t="shared" si="440"/>
        <v>0</v>
      </c>
      <c r="AY104" s="32">
        <f t="shared" si="440"/>
        <v>0</v>
      </c>
    </row>
    <row r="105" spans="1:52" x14ac:dyDescent="0.25">
      <c r="A105" s="2">
        <v>1432</v>
      </c>
      <c r="B105" s="18">
        <v>600170594</v>
      </c>
      <c r="C105" s="18" t="s">
        <v>126</v>
      </c>
      <c r="D105" s="2">
        <v>3141</v>
      </c>
      <c r="E105" s="2" t="s">
        <v>63</v>
      </c>
      <c r="F105" s="18" t="s">
        <v>218</v>
      </c>
      <c r="G105" s="43">
        <v>125115</v>
      </c>
      <c r="H105" s="43">
        <v>91600</v>
      </c>
      <c r="I105" s="43">
        <v>0</v>
      </c>
      <c r="J105" s="43">
        <v>30961</v>
      </c>
      <c r="K105" s="43">
        <v>1832</v>
      </c>
      <c r="L105" s="43">
        <v>722</v>
      </c>
      <c r="M105" s="18">
        <v>0.31</v>
      </c>
      <c r="N105" s="18">
        <v>0</v>
      </c>
      <c r="O105" s="18">
        <v>0.31</v>
      </c>
      <c r="P105" s="43"/>
      <c r="Q105" s="43"/>
      <c r="R105" s="43"/>
      <c r="S105" s="43"/>
      <c r="T105" s="43"/>
      <c r="U105" s="43">
        <f t="shared" si="425"/>
        <v>0</v>
      </c>
      <c r="V105" s="43"/>
      <c r="W105" s="43"/>
      <c r="X105" s="43"/>
      <c r="Y105" s="43"/>
      <c r="Z105" s="43">
        <f t="shared" si="426"/>
        <v>0</v>
      </c>
      <c r="AA105" s="43">
        <f t="shared" si="427"/>
        <v>0</v>
      </c>
      <c r="AB105" s="43">
        <f t="shared" si="428"/>
        <v>0</v>
      </c>
      <c r="AC105" s="43">
        <f t="shared" si="429"/>
        <v>0</v>
      </c>
      <c r="AD105" s="43"/>
      <c r="AE105" s="43"/>
      <c r="AF105" s="43"/>
      <c r="AG105" s="43">
        <f t="shared" si="430"/>
        <v>0</v>
      </c>
      <c r="AH105" s="32"/>
      <c r="AI105" s="32"/>
      <c r="AJ105" s="18"/>
      <c r="AK105" s="18"/>
      <c r="AL105" s="18"/>
      <c r="AM105" s="18"/>
      <c r="AN105" s="32">
        <f t="shared" si="431"/>
        <v>0</v>
      </c>
      <c r="AO105" s="32">
        <f t="shared" si="432"/>
        <v>0</v>
      </c>
      <c r="AP105" s="32">
        <f t="shared" si="433"/>
        <v>0</v>
      </c>
      <c r="AQ105" s="43">
        <f t="shared" si="434"/>
        <v>125115</v>
      </c>
      <c r="AR105" s="43">
        <f t="shared" si="435"/>
        <v>91600</v>
      </c>
      <c r="AS105" s="43">
        <f t="shared" si="436"/>
        <v>0</v>
      </c>
      <c r="AT105" s="43">
        <f t="shared" si="437"/>
        <v>30961</v>
      </c>
      <c r="AU105" s="43">
        <f t="shared" si="437"/>
        <v>1832</v>
      </c>
      <c r="AV105" s="43">
        <f t="shared" si="438"/>
        <v>722</v>
      </c>
      <c r="AW105" s="32">
        <f t="shared" si="439"/>
        <v>0.31</v>
      </c>
      <c r="AX105" s="32">
        <f t="shared" si="440"/>
        <v>0</v>
      </c>
      <c r="AY105" s="32">
        <f t="shared" si="440"/>
        <v>0.31</v>
      </c>
    </row>
    <row r="106" spans="1:52" x14ac:dyDescent="0.25">
      <c r="A106" s="23"/>
      <c r="B106" s="24"/>
      <c r="C106" s="24" t="s">
        <v>185</v>
      </c>
      <c r="D106" s="23"/>
      <c r="E106" s="23"/>
      <c r="F106" s="24"/>
      <c r="G106" s="26">
        <v>57811797</v>
      </c>
      <c r="H106" s="26">
        <v>41788368</v>
      </c>
      <c r="I106" s="26">
        <v>160000</v>
      </c>
      <c r="J106" s="26">
        <v>14178548</v>
      </c>
      <c r="K106" s="26">
        <v>835768</v>
      </c>
      <c r="L106" s="26">
        <v>849113</v>
      </c>
      <c r="M106" s="24">
        <v>83.185299999999998</v>
      </c>
      <c r="N106" s="24">
        <v>61.742899999999999</v>
      </c>
      <c r="O106" s="24">
        <v>21.442399999999996</v>
      </c>
      <c r="P106" s="26">
        <f t="shared" ref="P106:AY106" si="441">SUM(P102:P105)</f>
        <v>0</v>
      </c>
      <c r="Q106" s="26">
        <f t="shared" si="441"/>
        <v>0</v>
      </c>
      <c r="R106" s="26">
        <f t="shared" si="441"/>
        <v>0</v>
      </c>
      <c r="S106" s="26">
        <f t="shared" si="441"/>
        <v>0</v>
      </c>
      <c r="T106" s="26">
        <f t="shared" si="441"/>
        <v>0</v>
      </c>
      <c r="U106" s="26">
        <f t="shared" si="441"/>
        <v>0</v>
      </c>
      <c r="V106" s="26">
        <f t="shared" si="441"/>
        <v>0</v>
      </c>
      <c r="W106" s="26">
        <f t="shared" si="441"/>
        <v>0</v>
      </c>
      <c r="X106" s="26">
        <f t="shared" si="441"/>
        <v>0</v>
      </c>
      <c r="Y106" s="26">
        <f t="shared" si="441"/>
        <v>0</v>
      </c>
      <c r="Z106" s="26">
        <f t="shared" si="441"/>
        <v>0</v>
      </c>
      <c r="AA106" s="26">
        <f t="shared" si="441"/>
        <v>0</v>
      </c>
      <c r="AB106" s="26">
        <f t="shared" si="441"/>
        <v>0</v>
      </c>
      <c r="AC106" s="26">
        <f t="shared" si="441"/>
        <v>0</v>
      </c>
      <c r="AD106" s="26">
        <f t="shared" si="441"/>
        <v>0</v>
      </c>
      <c r="AE106" s="26">
        <f t="shared" si="441"/>
        <v>0</v>
      </c>
      <c r="AF106" s="26">
        <f t="shared" si="441"/>
        <v>0</v>
      </c>
      <c r="AG106" s="26">
        <f t="shared" si="441"/>
        <v>0</v>
      </c>
      <c r="AH106" s="51">
        <f t="shared" si="441"/>
        <v>0</v>
      </c>
      <c r="AI106" s="51">
        <f t="shared" si="441"/>
        <v>0</v>
      </c>
      <c r="AJ106" s="24">
        <f t="shared" si="441"/>
        <v>0</v>
      </c>
      <c r="AK106" s="24">
        <f t="shared" si="441"/>
        <v>0</v>
      </c>
      <c r="AL106" s="24">
        <f t="shared" si="441"/>
        <v>0</v>
      </c>
      <c r="AM106" s="24">
        <f t="shared" si="441"/>
        <v>0</v>
      </c>
      <c r="AN106" s="51">
        <f t="shared" si="441"/>
        <v>0</v>
      </c>
      <c r="AO106" s="51">
        <f t="shared" si="441"/>
        <v>0</v>
      </c>
      <c r="AP106" s="51">
        <f t="shared" si="441"/>
        <v>0</v>
      </c>
      <c r="AQ106" s="26">
        <f t="shared" si="441"/>
        <v>57811797</v>
      </c>
      <c r="AR106" s="26">
        <f t="shared" si="441"/>
        <v>41788368</v>
      </c>
      <c r="AS106" s="26">
        <f t="shared" si="441"/>
        <v>160000</v>
      </c>
      <c r="AT106" s="26">
        <f t="shared" si="441"/>
        <v>14178548</v>
      </c>
      <c r="AU106" s="26">
        <f t="shared" si="441"/>
        <v>835768</v>
      </c>
      <c r="AV106" s="26">
        <f t="shared" si="441"/>
        <v>849113</v>
      </c>
      <c r="AW106" s="51">
        <f t="shared" si="441"/>
        <v>83.185299999999998</v>
      </c>
      <c r="AX106" s="51">
        <f t="shared" si="441"/>
        <v>61.742899999999999</v>
      </c>
      <c r="AY106" s="51">
        <f t="shared" si="441"/>
        <v>21.442399999999996</v>
      </c>
      <c r="AZ106" s="15">
        <f>AR106-H106</f>
        <v>0</v>
      </c>
    </row>
    <row r="107" spans="1:52" x14ac:dyDescent="0.25">
      <c r="A107" s="2">
        <v>1433</v>
      </c>
      <c r="B107" s="18">
        <v>600170608</v>
      </c>
      <c r="C107" s="18" t="s">
        <v>127</v>
      </c>
      <c r="D107" s="2">
        <v>3123</v>
      </c>
      <c r="E107" s="2" t="s">
        <v>60</v>
      </c>
      <c r="F107" s="18" t="s">
        <v>61</v>
      </c>
      <c r="G107" s="43">
        <v>71266291</v>
      </c>
      <c r="H107" s="43">
        <v>50434079</v>
      </c>
      <c r="I107" s="43">
        <v>467750</v>
      </c>
      <c r="J107" s="43">
        <v>17204818</v>
      </c>
      <c r="K107" s="43">
        <v>1008682</v>
      </c>
      <c r="L107" s="43">
        <v>2150962</v>
      </c>
      <c r="M107" s="18">
        <v>94.501499999999993</v>
      </c>
      <c r="N107" s="18">
        <v>75.8095</v>
      </c>
      <c r="O107" s="18">
        <v>18.692</v>
      </c>
      <c r="P107" s="43"/>
      <c r="Q107" s="43"/>
      <c r="R107" s="43"/>
      <c r="S107" s="43"/>
      <c r="T107" s="43"/>
      <c r="U107" s="43">
        <f t="shared" ref="U107:U113" si="442">P107+Q107+R107+S107+T107</f>
        <v>0</v>
      </c>
      <c r="V107" s="43"/>
      <c r="W107" s="43"/>
      <c r="X107" s="43"/>
      <c r="Y107" s="43"/>
      <c r="Z107" s="43">
        <f t="shared" ref="Z107:Z113" si="443">V107+W107+X107+Y107</f>
        <v>0</v>
      </c>
      <c r="AA107" s="43">
        <f t="shared" ref="AA107:AA113" si="444">U107+Z107</f>
        <v>0</v>
      </c>
      <c r="AB107" s="43">
        <f t="shared" ref="AB107:AB113" si="445">ROUND((U107+V107+W107)*33.8%,0)</f>
        <v>0</v>
      </c>
      <c r="AC107" s="43">
        <f t="shared" ref="AC107:AC113" si="446">ROUND(U107*2%,0)</f>
        <v>0</v>
      </c>
      <c r="AD107" s="43"/>
      <c r="AE107" s="43"/>
      <c r="AF107" s="43"/>
      <c r="AG107" s="43">
        <f t="shared" ref="AG107:AG113" si="447">AD107+AE107+AF107</f>
        <v>0</v>
      </c>
      <c r="AH107" s="32"/>
      <c r="AI107" s="32"/>
      <c r="AJ107" s="18"/>
      <c r="AK107" s="18"/>
      <c r="AL107" s="18"/>
      <c r="AM107" s="18"/>
      <c r="AN107" s="32">
        <f t="shared" ref="AN107:AN113" si="448">AH107+AJ107+AK107+AL107</f>
        <v>0</v>
      </c>
      <c r="AO107" s="32">
        <f t="shared" ref="AO107:AO113" si="449">AI107+AM107</f>
        <v>0</v>
      </c>
      <c r="AP107" s="32">
        <f t="shared" ref="AP107:AP113" si="450">AN107+AO107</f>
        <v>0</v>
      </c>
      <c r="AQ107" s="43">
        <f t="shared" ref="AQ107:AQ113" si="451">AR107+AS107+AT107+AU107+AV107</f>
        <v>71266291</v>
      </c>
      <c r="AR107" s="43">
        <f t="shared" ref="AR107:AR113" si="452">H107+U107</f>
        <v>50434079</v>
      </c>
      <c r="AS107" s="43">
        <f t="shared" ref="AS107:AS113" si="453">I107+Z107</f>
        <v>467750</v>
      </c>
      <c r="AT107" s="43">
        <f t="shared" ref="AT107:AU113" si="454">J107+AB107</f>
        <v>17204818</v>
      </c>
      <c r="AU107" s="43">
        <f t="shared" si="454"/>
        <v>1008682</v>
      </c>
      <c r="AV107" s="43">
        <f t="shared" ref="AV107:AV113" si="455">L107+AG107</f>
        <v>2150962</v>
      </c>
      <c r="AW107" s="32">
        <f t="shared" ref="AW107:AW113" si="456">AX107+AY107</f>
        <v>94.501499999999993</v>
      </c>
      <c r="AX107" s="32">
        <f t="shared" ref="AX107:AY113" si="457">N107+AN107</f>
        <v>75.8095</v>
      </c>
      <c r="AY107" s="32">
        <f t="shared" si="457"/>
        <v>18.692</v>
      </c>
    </row>
    <row r="108" spans="1:52" x14ac:dyDescent="0.25">
      <c r="A108" s="2">
        <v>1433</v>
      </c>
      <c r="B108" s="18">
        <v>600170608</v>
      </c>
      <c r="C108" s="18" t="s">
        <v>127</v>
      </c>
      <c r="D108" s="2">
        <v>3123</v>
      </c>
      <c r="E108" s="2" t="s">
        <v>62</v>
      </c>
      <c r="F108" s="18" t="s">
        <v>218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18">
        <v>0</v>
      </c>
      <c r="N108" s="18">
        <v>0</v>
      </c>
      <c r="O108" s="18">
        <v>0</v>
      </c>
      <c r="P108" s="43"/>
      <c r="Q108" s="43"/>
      <c r="R108" s="43"/>
      <c r="S108" s="43"/>
      <c r="T108" s="43"/>
      <c r="U108" s="43">
        <f t="shared" si="442"/>
        <v>0</v>
      </c>
      <c r="V108" s="43"/>
      <c r="W108" s="43"/>
      <c r="X108" s="43"/>
      <c r="Y108" s="43"/>
      <c r="Z108" s="43">
        <f t="shared" si="443"/>
        <v>0</v>
      </c>
      <c r="AA108" s="43">
        <f t="shared" si="444"/>
        <v>0</v>
      </c>
      <c r="AB108" s="43">
        <f t="shared" si="445"/>
        <v>0</v>
      </c>
      <c r="AC108" s="43">
        <f t="shared" si="446"/>
        <v>0</v>
      </c>
      <c r="AD108" s="43"/>
      <c r="AE108" s="43"/>
      <c r="AF108" s="43"/>
      <c r="AG108" s="43">
        <f t="shared" si="447"/>
        <v>0</v>
      </c>
      <c r="AH108" s="32"/>
      <c r="AI108" s="32"/>
      <c r="AJ108" s="18"/>
      <c r="AK108" s="18"/>
      <c r="AL108" s="18"/>
      <c r="AM108" s="18"/>
      <c r="AN108" s="32">
        <f t="shared" si="448"/>
        <v>0</v>
      </c>
      <c r="AO108" s="32">
        <f t="shared" si="449"/>
        <v>0</v>
      </c>
      <c r="AP108" s="32">
        <f t="shared" si="450"/>
        <v>0</v>
      </c>
      <c r="AQ108" s="43">
        <f t="shared" si="451"/>
        <v>0</v>
      </c>
      <c r="AR108" s="43">
        <f t="shared" si="452"/>
        <v>0</v>
      </c>
      <c r="AS108" s="43">
        <f t="shared" si="453"/>
        <v>0</v>
      </c>
      <c r="AT108" s="43">
        <f t="shared" si="454"/>
        <v>0</v>
      </c>
      <c r="AU108" s="43">
        <f t="shared" si="454"/>
        <v>0</v>
      </c>
      <c r="AV108" s="43">
        <f t="shared" si="455"/>
        <v>0</v>
      </c>
      <c r="AW108" s="32">
        <f t="shared" si="456"/>
        <v>0</v>
      </c>
      <c r="AX108" s="32">
        <f t="shared" si="457"/>
        <v>0</v>
      </c>
      <c r="AY108" s="32">
        <f t="shared" si="457"/>
        <v>0</v>
      </c>
    </row>
    <row r="109" spans="1:52" x14ac:dyDescent="0.25">
      <c r="A109" s="2">
        <v>1433</v>
      </c>
      <c r="B109" s="18">
        <v>600170608</v>
      </c>
      <c r="C109" s="18" t="s">
        <v>127</v>
      </c>
      <c r="D109" s="2">
        <v>3141</v>
      </c>
      <c r="E109" s="2" t="s">
        <v>63</v>
      </c>
      <c r="F109" s="18" t="s">
        <v>218</v>
      </c>
      <c r="G109" s="43">
        <v>3423133</v>
      </c>
      <c r="H109" s="43">
        <v>2380209</v>
      </c>
      <c r="I109" s="43">
        <v>121150</v>
      </c>
      <c r="J109" s="43">
        <v>845460</v>
      </c>
      <c r="K109" s="43">
        <v>47604</v>
      </c>
      <c r="L109" s="43">
        <v>28710</v>
      </c>
      <c r="M109" s="18">
        <v>8.1399999999999988</v>
      </c>
      <c r="N109" s="18">
        <v>0</v>
      </c>
      <c r="O109" s="18">
        <v>8.1399999999999988</v>
      </c>
      <c r="P109" s="43"/>
      <c r="Q109" s="43"/>
      <c r="R109" s="43"/>
      <c r="S109" s="43"/>
      <c r="T109" s="43"/>
      <c r="U109" s="43">
        <f t="shared" si="442"/>
        <v>0</v>
      </c>
      <c r="V109" s="43"/>
      <c r="W109" s="43"/>
      <c r="X109" s="43"/>
      <c r="Y109" s="43"/>
      <c r="Z109" s="43">
        <f t="shared" si="443"/>
        <v>0</v>
      </c>
      <c r="AA109" s="43">
        <f t="shared" si="444"/>
        <v>0</v>
      </c>
      <c r="AB109" s="43">
        <f t="shared" si="445"/>
        <v>0</v>
      </c>
      <c r="AC109" s="43">
        <f t="shared" si="446"/>
        <v>0</v>
      </c>
      <c r="AD109" s="43"/>
      <c r="AE109" s="43"/>
      <c r="AF109" s="43"/>
      <c r="AG109" s="43">
        <f t="shared" si="447"/>
        <v>0</v>
      </c>
      <c r="AH109" s="32"/>
      <c r="AI109" s="32"/>
      <c r="AJ109" s="18"/>
      <c r="AK109" s="18"/>
      <c r="AL109" s="18"/>
      <c r="AM109" s="18"/>
      <c r="AN109" s="32">
        <f t="shared" si="448"/>
        <v>0</v>
      </c>
      <c r="AO109" s="32">
        <f t="shared" si="449"/>
        <v>0</v>
      </c>
      <c r="AP109" s="32">
        <f t="shared" si="450"/>
        <v>0</v>
      </c>
      <c r="AQ109" s="43">
        <f t="shared" si="451"/>
        <v>3423133</v>
      </c>
      <c r="AR109" s="43">
        <f t="shared" si="452"/>
        <v>2380209</v>
      </c>
      <c r="AS109" s="43">
        <f t="shared" si="453"/>
        <v>121150</v>
      </c>
      <c r="AT109" s="43">
        <f t="shared" si="454"/>
        <v>845460</v>
      </c>
      <c r="AU109" s="43">
        <f t="shared" si="454"/>
        <v>47604</v>
      </c>
      <c r="AV109" s="43">
        <f t="shared" si="455"/>
        <v>28710</v>
      </c>
      <c r="AW109" s="32">
        <f t="shared" si="456"/>
        <v>8.1399999999999988</v>
      </c>
      <c r="AX109" s="32">
        <f t="shared" si="457"/>
        <v>0</v>
      </c>
      <c r="AY109" s="32">
        <f t="shared" si="457"/>
        <v>8.1399999999999988</v>
      </c>
    </row>
    <row r="110" spans="1:52" x14ac:dyDescent="0.25">
      <c r="A110" s="2">
        <v>1433</v>
      </c>
      <c r="B110" s="18">
        <v>600170608</v>
      </c>
      <c r="C110" s="18" t="s">
        <v>127</v>
      </c>
      <c r="D110" s="2">
        <v>3141</v>
      </c>
      <c r="E110" s="2" t="s">
        <v>63</v>
      </c>
      <c r="F110" s="18" t="s">
        <v>218</v>
      </c>
      <c r="G110" s="43">
        <v>1464129</v>
      </c>
      <c r="H110" s="43">
        <v>1069139</v>
      </c>
      <c r="I110" s="43">
        <v>0</v>
      </c>
      <c r="J110" s="43">
        <v>361369</v>
      </c>
      <c r="K110" s="43">
        <v>21383</v>
      </c>
      <c r="L110" s="43">
        <v>12238</v>
      </c>
      <c r="M110" s="18">
        <v>3.64</v>
      </c>
      <c r="N110" s="18">
        <v>0</v>
      </c>
      <c r="O110" s="18">
        <v>3.64</v>
      </c>
      <c r="P110" s="43"/>
      <c r="Q110" s="43"/>
      <c r="R110" s="43"/>
      <c r="S110" s="43"/>
      <c r="T110" s="43"/>
      <c r="U110" s="43">
        <f t="shared" si="442"/>
        <v>0</v>
      </c>
      <c r="V110" s="43"/>
      <c r="W110" s="43"/>
      <c r="X110" s="43"/>
      <c r="Y110" s="43"/>
      <c r="Z110" s="43">
        <f t="shared" si="443"/>
        <v>0</v>
      </c>
      <c r="AA110" s="43">
        <f t="shared" si="444"/>
        <v>0</v>
      </c>
      <c r="AB110" s="43">
        <f t="shared" si="445"/>
        <v>0</v>
      </c>
      <c r="AC110" s="43">
        <f t="shared" si="446"/>
        <v>0</v>
      </c>
      <c r="AD110" s="43"/>
      <c r="AE110" s="43"/>
      <c r="AF110" s="43"/>
      <c r="AG110" s="43">
        <f t="shared" si="447"/>
        <v>0</v>
      </c>
      <c r="AH110" s="32"/>
      <c r="AI110" s="32"/>
      <c r="AJ110" s="18"/>
      <c r="AK110" s="18"/>
      <c r="AL110" s="18"/>
      <c r="AM110" s="18"/>
      <c r="AN110" s="32">
        <f t="shared" si="448"/>
        <v>0</v>
      </c>
      <c r="AO110" s="32">
        <f t="shared" si="449"/>
        <v>0</v>
      </c>
      <c r="AP110" s="32">
        <f t="shared" si="450"/>
        <v>0</v>
      </c>
      <c r="AQ110" s="43">
        <f t="shared" si="451"/>
        <v>1464129</v>
      </c>
      <c r="AR110" s="43">
        <f t="shared" si="452"/>
        <v>1069139</v>
      </c>
      <c r="AS110" s="43">
        <f t="shared" si="453"/>
        <v>0</v>
      </c>
      <c r="AT110" s="43">
        <f t="shared" si="454"/>
        <v>361369</v>
      </c>
      <c r="AU110" s="43">
        <f t="shared" si="454"/>
        <v>21383</v>
      </c>
      <c r="AV110" s="43">
        <f t="shared" si="455"/>
        <v>12238</v>
      </c>
      <c r="AW110" s="32">
        <f t="shared" si="456"/>
        <v>3.64</v>
      </c>
      <c r="AX110" s="32">
        <f t="shared" si="457"/>
        <v>0</v>
      </c>
      <c r="AY110" s="32">
        <f t="shared" si="457"/>
        <v>3.64</v>
      </c>
    </row>
    <row r="111" spans="1:52" x14ac:dyDescent="0.25">
      <c r="A111" s="2">
        <v>1433</v>
      </c>
      <c r="B111" s="18">
        <v>600170608</v>
      </c>
      <c r="C111" s="18" t="s">
        <v>127</v>
      </c>
      <c r="D111" s="2">
        <v>3141</v>
      </c>
      <c r="E111" s="2" t="s">
        <v>63</v>
      </c>
      <c r="F111" s="18" t="s">
        <v>218</v>
      </c>
      <c r="G111" s="43">
        <v>204209</v>
      </c>
      <c r="H111" s="43">
        <v>148892</v>
      </c>
      <c r="I111" s="43">
        <v>0</v>
      </c>
      <c r="J111" s="43">
        <v>50325</v>
      </c>
      <c r="K111" s="43">
        <v>2978</v>
      </c>
      <c r="L111" s="43">
        <v>2014</v>
      </c>
      <c r="M111" s="18">
        <v>0.51</v>
      </c>
      <c r="N111" s="18">
        <v>0</v>
      </c>
      <c r="O111" s="18">
        <v>0.51</v>
      </c>
      <c r="P111" s="43"/>
      <c r="Q111" s="43"/>
      <c r="R111" s="43"/>
      <c r="S111" s="43"/>
      <c r="T111" s="43"/>
      <c r="U111" s="43">
        <f t="shared" si="442"/>
        <v>0</v>
      </c>
      <c r="V111" s="43"/>
      <c r="W111" s="43"/>
      <c r="X111" s="43"/>
      <c r="Y111" s="43"/>
      <c r="Z111" s="43">
        <f t="shared" si="443"/>
        <v>0</v>
      </c>
      <c r="AA111" s="43">
        <f t="shared" si="444"/>
        <v>0</v>
      </c>
      <c r="AB111" s="43">
        <f t="shared" si="445"/>
        <v>0</v>
      </c>
      <c r="AC111" s="43">
        <f t="shared" si="446"/>
        <v>0</v>
      </c>
      <c r="AD111" s="43"/>
      <c r="AE111" s="43"/>
      <c r="AF111" s="43"/>
      <c r="AG111" s="43">
        <f t="shared" si="447"/>
        <v>0</v>
      </c>
      <c r="AH111" s="32"/>
      <c r="AI111" s="32"/>
      <c r="AJ111" s="18"/>
      <c r="AK111" s="18"/>
      <c r="AL111" s="18"/>
      <c r="AM111" s="18"/>
      <c r="AN111" s="32">
        <f t="shared" si="448"/>
        <v>0</v>
      </c>
      <c r="AO111" s="32">
        <f t="shared" si="449"/>
        <v>0</v>
      </c>
      <c r="AP111" s="32">
        <f t="shared" si="450"/>
        <v>0</v>
      </c>
      <c r="AQ111" s="43">
        <f t="shared" si="451"/>
        <v>204209</v>
      </c>
      <c r="AR111" s="43">
        <f t="shared" si="452"/>
        <v>148892</v>
      </c>
      <c r="AS111" s="43">
        <f t="shared" si="453"/>
        <v>0</v>
      </c>
      <c r="AT111" s="43">
        <f t="shared" si="454"/>
        <v>50325</v>
      </c>
      <c r="AU111" s="43">
        <f t="shared" si="454"/>
        <v>2978</v>
      </c>
      <c r="AV111" s="43">
        <f t="shared" si="455"/>
        <v>2014</v>
      </c>
      <c r="AW111" s="32">
        <f t="shared" si="456"/>
        <v>0.51</v>
      </c>
      <c r="AX111" s="32">
        <f t="shared" si="457"/>
        <v>0</v>
      </c>
      <c r="AY111" s="32">
        <f t="shared" si="457"/>
        <v>0.51</v>
      </c>
    </row>
    <row r="112" spans="1:52" x14ac:dyDescent="0.25">
      <c r="A112" s="2">
        <v>1433</v>
      </c>
      <c r="B112" s="18">
        <v>600170608</v>
      </c>
      <c r="C112" s="18" t="s">
        <v>127</v>
      </c>
      <c r="D112" s="2">
        <v>3147</v>
      </c>
      <c r="E112" s="2" t="s">
        <v>64</v>
      </c>
      <c r="F112" s="18" t="s">
        <v>218</v>
      </c>
      <c r="G112" s="43">
        <v>7355463</v>
      </c>
      <c r="H112" s="43">
        <v>4860641</v>
      </c>
      <c r="I112" s="43">
        <v>518806</v>
      </c>
      <c r="J112" s="43">
        <v>1818253</v>
      </c>
      <c r="K112" s="43">
        <v>97213</v>
      </c>
      <c r="L112" s="43">
        <v>60550</v>
      </c>
      <c r="M112" s="18">
        <v>10.790000000000001</v>
      </c>
      <c r="N112" s="18">
        <v>8.49</v>
      </c>
      <c r="O112" s="18">
        <v>2.3000000000000003</v>
      </c>
      <c r="P112" s="43"/>
      <c r="Q112" s="43"/>
      <c r="R112" s="43"/>
      <c r="S112" s="43"/>
      <c r="T112" s="43"/>
      <c r="U112" s="43">
        <f t="shared" si="442"/>
        <v>0</v>
      </c>
      <c r="V112" s="43"/>
      <c r="W112" s="43"/>
      <c r="X112" s="43"/>
      <c r="Y112" s="43"/>
      <c r="Z112" s="43">
        <f t="shared" si="443"/>
        <v>0</v>
      </c>
      <c r="AA112" s="43">
        <f t="shared" si="444"/>
        <v>0</v>
      </c>
      <c r="AB112" s="43">
        <f t="shared" si="445"/>
        <v>0</v>
      </c>
      <c r="AC112" s="43">
        <f t="shared" si="446"/>
        <v>0</v>
      </c>
      <c r="AD112" s="43"/>
      <c r="AE112" s="43"/>
      <c r="AF112" s="43"/>
      <c r="AG112" s="43">
        <f t="shared" si="447"/>
        <v>0</v>
      </c>
      <c r="AH112" s="32"/>
      <c r="AI112" s="32"/>
      <c r="AJ112" s="18"/>
      <c r="AK112" s="18"/>
      <c r="AL112" s="18"/>
      <c r="AM112" s="18"/>
      <c r="AN112" s="32">
        <f t="shared" si="448"/>
        <v>0</v>
      </c>
      <c r="AO112" s="32">
        <f t="shared" si="449"/>
        <v>0</v>
      </c>
      <c r="AP112" s="32">
        <f t="shared" si="450"/>
        <v>0</v>
      </c>
      <c r="AQ112" s="43">
        <f t="shared" si="451"/>
        <v>7355463</v>
      </c>
      <c r="AR112" s="43">
        <f t="shared" si="452"/>
        <v>4860641</v>
      </c>
      <c r="AS112" s="43">
        <f t="shared" si="453"/>
        <v>518806</v>
      </c>
      <c r="AT112" s="43">
        <f t="shared" si="454"/>
        <v>1818253</v>
      </c>
      <c r="AU112" s="43">
        <f t="shared" si="454"/>
        <v>97213</v>
      </c>
      <c r="AV112" s="43">
        <f t="shared" si="455"/>
        <v>60550</v>
      </c>
      <c r="AW112" s="32">
        <f t="shared" si="456"/>
        <v>10.790000000000001</v>
      </c>
      <c r="AX112" s="32">
        <f t="shared" si="457"/>
        <v>8.49</v>
      </c>
      <c r="AY112" s="32">
        <f t="shared" si="457"/>
        <v>2.3000000000000003</v>
      </c>
    </row>
    <row r="113" spans="1:52" x14ac:dyDescent="0.25">
      <c r="A113" s="2">
        <v>1433</v>
      </c>
      <c r="B113" s="18">
        <v>600170608</v>
      </c>
      <c r="C113" s="18" t="s">
        <v>127</v>
      </c>
      <c r="D113" s="2">
        <v>3147</v>
      </c>
      <c r="E113" s="2" t="s">
        <v>64</v>
      </c>
      <c r="F113" s="18" t="s">
        <v>218</v>
      </c>
      <c r="G113" s="43">
        <v>8661394</v>
      </c>
      <c r="H113" s="43">
        <v>6323670</v>
      </c>
      <c r="I113" s="43">
        <v>0</v>
      </c>
      <c r="J113" s="43">
        <v>2137401</v>
      </c>
      <c r="K113" s="43">
        <v>126473</v>
      </c>
      <c r="L113" s="43">
        <v>73850</v>
      </c>
      <c r="M113" s="18">
        <v>15.54</v>
      </c>
      <c r="N113" s="18">
        <v>9.86</v>
      </c>
      <c r="O113" s="18">
        <v>5.68</v>
      </c>
      <c r="P113" s="43"/>
      <c r="Q113" s="43"/>
      <c r="R113" s="43"/>
      <c r="S113" s="43"/>
      <c r="T113" s="43"/>
      <c r="U113" s="43">
        <f t="shared" si="442"/>
        <v>0</v>
      </c>
      <c r="V113" s="43"/>
      <c r="W113" s="43"/>
      <c r="X113" s="43"/>
      <c r="Y113" s="43"/>
      <c r="Z113" s="43">
        <f t="shared" si="443"/>
        <v>0</v>
      </c>
      <c r="AA113" s="43">
        <f t="shared" si="444"/>
        <v>0</v>
      </c>
      <c r="AB113" s="43">
        <f t="shared" si="445"/>
        <v>0</v>
      </c>
      <c r="AC113" s="43">
        <f t="shared" si="446"/>
        <v>0</v>
      </c>
      <c r="AD113" s="43"/>
      <c r="AE113" s="43"/>
      <c r="AF113" s="43"/>
      <c r="AG113" s="43">
        <f t="shared" si="447"/>
        <v>0</v>
      </c>
      <c r="AH113" s="32"/>
      <c r="AI113" s="32"/>
      <c r="AJ113" s="18"/>
      <c r="AK113" s="18"/>
      <c r="AL113" s="18"/>
      <c r="AM113" s="18"/>
      <c r="AN113" s="32">
        <f t="shared" si="448"/>
        <v>0</v>
      </c>
      <c r="AO113" s="32">
        <f t="shared" si="449"/>
        <v>0</v>
      </c>
      <c r="AP113" s="32">
        <f t="shared" si="450"/>
        <v>0</v>
      </c>
      <c r="AQ113" s="43">
        <f t="shared" si="451"/>
        <v>8661394</v>
      </c>
      <c r="AR113" s="43">
        <f t="shared" si="452"/>
        <v>6323670</v>
      </c>
      <c r="AS113" s="43">
        <f t="shared" si="453"/>
        <v>0</v>
      </c>
      <c r="AT113" s="43">
        <f t="shared" si="454"/>
        <v>2137401</v>
      </c>
      <c r="AU113" s="43">
        <f t="shared" si="454"/>
        <v>126473</v>
      </c>
      <c r="AV113" s="43">
        <f t="shared" si="455"/>
        <v>73850</v>
      </c>
      <c r="AW113" s="32">
        <f t="shared" si="456"/>
        <v>15.54</v>
      </c>
      <c r="AX113" s="32">
        <f t="shared" si="457"/>
        <v>9.86</v>
      </c>
      <c r="AY113" s="32">
        <f t="shared" si="457"/>
        <v>5.68</v>
      </c>
    </row>
    <row r="114" spans="1:52" x14ac:dyDescent="0.25">
      <c r="A114" s="23"/>
      <c r="B114" s="24"/>
      <c r="C114" s="24" t="s">
        <v>186</v>
      </c>
      <c r="D114" s="23"/>
      <c r="E114" s="23"/>
      <c r="F114" s="24"/>
      <c r="G114" s="26">
        <v>92374619</v>
      </c>
      <c r="H114" s="26">
        <v>65216630</v>
      </c>
      <c r="I114" s="26">
        <v>1107706</v>
      </c>
      <c r="J114" s="26">
        <v>22417626</v>
      </c>
      <c r="K114" s="26">
        <v>1304333</v>
      </c>
      <c r="L114" s="26">
        <v>2328324</v>
      </c>
      <c r="M114" s="24">
        <v>133.1215</v>
      </c>
      <c r="N114" s="24">
        <v>94.159499999999994</v>
      </c>
      <c r="O114" s="24">
        <v>38.962000000000003</v>
      </c>
      <c r="P114" s="26">
        <f t="shared" ref="P114:AY114" si="458">SUM(P107:P113)</f>
        <v>0</v>
      </c>
      <c r="Q114" s="26">
        <f t="shared" si="458"/>
        <v>0</v>
      </c>
      <c r="R114" s="26">
        <f t="shared" si="458"/>
        <v>0</v>
      </c>
      <c r="S114" s="26">
        <f t="shared" si="458"/>
        <v>0</v>
      </c>
      <c r="T114" s="26">
        <f t="shared" si="458"/>
        <v>0</v>
      </c>
      <c r="U114" s="26">
        <f t="shared" si="458"/>
        <v>0</v>
      </c>
      <c r="V114" s="26">
        <f t="shared" si="458"/>
        <v>0</v>
      </c>
      <c r="W114" s="26">
        <f t="shared" si="458"/>
        <v>0</v>
      </c>
      <c r="X114" s="26">
        <f t="shared" si="458"/>
        <v>0</v>
      </c>
      <c r="Y114" s="26">
        <f t="shared" si="458"/>
        <v>0</v>
      </c>
      <c r="Z114" s="26">
        <f t="shared" si="458"/>
        <v>0</v>
      </c>
      <c r="AA114" s="26">
        <f t="shared" si="458"/>
        <v>0</v>
      </c>
      <c r="AB114" s="26">
        <f t="shared" si="458"/>
        <v>0</v>
      </c>
      <c r="AC114" s="26">
        <f t="shared" si="458"/>
        <v>0</v>
      </c>
      <c r="AD114" s="26">
        <f t="shared" si="458"/>
        <v>0</v>
      </c>
      <c r="AE114" s="26">
        <f t="shared" si="458"/>
        <v>0</v>
      </c>
      <c r="AF114" s="26">
        <f t="shared" si="458"/>
        <v>0</v>
      </c>
      <c r="AG114" s="26">
        <f t="shared" si="458"/>
        <v>0</v>
      </c>
      <c r="AH114" s="51">
        <f t="shared" si="458"/>
        <v>0</v>
      </c>
      <c r="AI114" s="51">
        <f t="shared" si="458"/>
        <v>0</v>
      </c>
      <c r="AJ114" s="24">
        <f t="shared" si="458"/>
        <v>0</v>
      </c>
      <c r="AK114" s="24">
        <f t="shared" si="458"/>
        <v>0</v>
      </c>
      <c r="AL114" s="24">
        <f t="shared" si="458"/>
        <v>0</v>
      </c>
      <c r="AM114" s="24">
        <f t="shared" si="458"/>
        <v>0</v>
      </c>
      <c r="AN114" s="51">
        <f t="shared" si="458"/>
        <v>0</v>
      </c>
      <c r="AO114" s="51">
        <f t="shared" si="458"/>
        <v>0</v>
      </c>
      <c r="AP114" s="51">
        <f t="shared" si="458"/>
        <v>0</v>
      </c>
      <c r="AQ114" s="26">
        <f t="shared" si="458"/>
        <v>92374619</v>
      </c>
      <c r="AR114" s="26">
        <f t="shared" si="458"/>
        <v>65216630</v>
      </c>
      <c r="AS114" s="26">
        <f t="shared" si="458"/>
        <v>1107706</v>
      </c>
      <c r="AT114" s="26">
        <f t="shared" si="458"/>
        <v>22417626</v>
      </c>
      <c r="AU114" s="26">
        <f t="shared" si="458"/>
        <v>1304333</v>
      </c>
      <c r="AV114" s="26">
        <f t="shared" si="458"/>
        <v>2328324</v>
      </c>
      <c r="AW114" s="51">
        <f t="shared" si="458"/>
        <v>133.1215</v>
      </c>
      <c r="AX114" s="51">
        <f t="shared" si="458"/>
        <v>94.159499999999994</v>
      </c>
      <c r="AY114" s="51">
        <f t="shared" si="458"/>
        <v>38.962000000000003</v>
      </c>
      <c r="AZ114" s="15">
        <f>AR114-H114</f>
        <v>0</v>
      </c>
    </row>
    <row r="115" spans="1:52" x14ac:dyDescent="0.25">
      <c r="A115" s="2">
        <v>1434</v>
      </c>
      <c r="B115" s="18">
        <v>600170896</v>
      </c>
      <c r="C115" s="18" t="s">
        <v>128</v>
      </c>
      <c r="D115" s="2">
        <v>3123</v>
      </c>
      <c r="E115" s="2" t="s">
        <v>60</v>
      </c>
      <c r="F115" s="18" t="s">
        <v>61</v>
      </c>
      <c r="G115" s="43">
        <v>38559640</v>
      </c>
      <c r="H115" s="43">
        <v>26469343</v>
      </c>
      <c r="I115" s="43">
        <v>850296</v>
      </c>
      <c r="J115" s="43">
        <v>9201457</v>
      </c>
      <c r="K115" s="43">
        <v>529387</v>
      </c>
      <c r="L115" s="43">
        <v>1509157</v>
      </c>
      <c r="M115" s="18">
        <v>51.287799999999997</v>
      </c>
      <c r="N115" s="18">
        <v>36.527299999999997</v>
      </c>
      <c r="O115" s="18">
        <v>14.7605</v>
      </c>
      <c r="P115" s="43"/>
      <c r="Q115" s="43"/>
      <c r="R115" s="43"/>
      <c r="S115" s="43"/>
      <c r="T115" s="43"/>
      <c r="U115" s="43">
        <f t="shared" ref="U115:U118" si="459">P115+Q115+R115+S115+T115</f>
        <v>0</v>
      </c>
      <c r="V115" s="43"/>
      <c r="W115" s="43"/>
      <c r="X115" s="43"/>
      <c r="Y115" s="43"/>
      <c r="Z115" s="43">
        <f t="shared" ref="Z115:Z118" si="460">V115+W115+X115+Y115</f>
        <v>0</v>
      </c>
      <c r="AA115" s="43">
        <f t="shared" ref="AA115:AA118" si="461">U115+Z115</f>
        <v>0</v>
      </c>
      <c r="AB115" s="43">
        <f t="shared" ref="AB115:AB118" si="462">ROUND((U115+V115+W115)*33.8%,0)</f>
        <v>0</v>
      </c>
      <c r="AC115" s="43">
        <f t="shared" ref="AC115:AC118" si="463">ROUND(U115*2%,0)</f>
        <v>0</v>
      </c>
      <c r="AD115" s="43"/>
      <c r="AE115" s="43"/>
      <c r="AF115" s="43"/>
      <c r="AG115" s="43">
        <f t="shared" ref="AG115:AG118" si="464">AD115+AE115+AF115</f>
        <v>0</v>
      </c>
      <c r="AH115" s="32"/>
      <c r="AI115" s="32"/>
      <c r="AJ115" s="18"/>
      <c r="AK115" s="18"/>
      <c r="AL115" s="18"/>
      <c r="AM115" s="18"/>
      <c r="AN115" s="32">
        <f t="shared" ref="AN115:AN118" si="465">AH115+AJ115+AK115+AL115</f>
        <v>0</v>
      </c>
      <c r="AO115" s="32">
        <f t="shared" ref="AO115:AO118" si="466">AI115+AM115</f>
        <v>0</v>
      </c>
      <c r="AP115" s="32">
        <f t="shared" ref="AP115:AP118" si="467">AN115+AO115</f>
        <v>0</v>
      </c>
      <c r="AQ115" s="43">
        <f t="shared" ref="AQ115:AQ118" si="468">AR115+AS115+AT115+AU115+AV115</f>
        <v>38559640</v>
      </c>
      <c r="AR115" s="43">
        <f t="shared" ref="AR115:AR118" si="469">H115+U115</f>
        <v>26469343</v>
      </c>
      <c r="AS115" s="43">
        <f t="shared" ref="AS115:AS118" si="470">I115+Z115</f>
        <v>850296</v>
      </c>
      <c r="AT115" s="43">
        <f t="shared" ref="AT115:AU118" si="471">J115+AB115</f>
        <v>9201457</v>
      </c>
      <c r="AU115" s="43">
        <f t="shared" si="471"/>
        <v>529387</v>
      </c>
      <c r="AV115" s="43">
        <f t="shared" ref="AV115:AV118" si="472">L115+AG115</f>
        <v>1509157</v>
      </c>
      <c r="AW115" s="32">
        <f t="shared" ref="AW115:AW118" si="473">AX115+AY115</f>
        <v>51.287799999999997</v>
      </c>
      <c r="AX115" s="32">
        <f t="shared" ref="AX115:AY118" si="474">N115+AN115</f>
        <v>36.527299999999997</v>
      </c>
      <c r="AY115" s="32">
        <f t="shared" si="474"/>
        <v>14.7605</v>
      </c>
    </row>
    <row r="116" spans="1:52" x14ac:dyDescent="0.25">
      <c r="A116" s="2">
        <v>1434</v>
      </c>
      <c r="B116" s="18">
        <v>600170896</v>
      </c>
      <c r="C116" s="18" t="s">
        <v>128</v>
      </c>
      <c r="D116" s="2">
        <v>3123</v>
      </c>
      <c r="E116" s="2" t="s">
        <v>62</v>
      </c>
      <c r="F116" s="18" t="s">
        <v>218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18">
        <v>0</v>
      </c>
      <c r="N116" s="18">
        <v>0</v>
      </c>
      <c r="O116" s="18">
        <v>0</v>
      </c>
      <c r="P116" s="43"/>
      <c r="Q116" s="43"/>
      <c r="R116" s="43"/>
      <c r="S116" s="43"/>
      <c r="T116" s="43"/>
      <c r="U116" s="43">
        <f t="shared" si="459"/>
        <v>0</v>
      </c>
      <c r="V116" s="43"/>
      <c r="W116" s="43"/>
      <c r="X116" s="43"/>
      <c r="Y116" s="43"/>
      <c r="Z116" s="43">
        <f t="shared" si="460"/>
        <v>0</v>
      </c>
      <c r="AA116" s="43">
        <f t="shared" si="461"/>
        <v>0</v>
      </c>
      <c r="AB116" s="43">
        <f t="shared" si="462"/>
        <v>0</v>
      </c>
      <c r="AC116" s="43">
        <f t="shared" si="463"/>
        <v>0</v>
      </c>
      <c r="AD116" s="43"/>
      <c r="AE116" s="43"/>
      <c r="AF116" s="43"/>
      <c r="AG116" s="43">
        <f t="shared" si="464"/>
        <v>0</v>
      </c>
      <c r="AH116" s="32"/>
      <c r="AI116" s="32"/>
      <c r="AJ116" s="18"/>
      <c r="AK116" s="18"/>
      <c r="AL116" s="18"/>
      <c r="AM116" s="18"/>
      <c r="AN116" s="32">
        <f t="shared" si="465"/>
        <v>0</v>
      </c>
      <c r="AO116" s="32">
        <f t="shared" si="466"/>
        <v>0</v>
      </c>
      <c r="AP116" s="32">
        <f t="shared" si="467"/>
        <v>0</v>
      </c>
      <c r="AQ116" s="43">
        <f t="shared" si="468"/>
        <v>0</v>
      </c>
      <c r="AR116" s="43">
        <f t="shared" si="469"/>
        <v>0</v>
      </c>
      <c r="AS116" s="43">
        <f t="shared" si="470"/>
        <v>0</v>
      </c>
      <c r="AT116" s="43">
        <f t="shared" si="471"/>
        <v>0</v>
      </c>
      <c r="AU116" s="43">
        <f t="shared" si="471"/>
        <v>0</v>
      </c>
      <c r="AV116" s="43">
        <f t="shared" si="472"/>
        <v>0</v>
      </c>
      <c r="AW116" s="32">
        <f t="shared" si="473"/>
        <v>0</v>
      </c>
      <c r="AX116" s="32">
        <f t="shared" si="474"/>
        <v>0</v>
      </c>
      <c r="AY116" s="32">
        <f t="shared" si="474"/>
        <v>0</v>
      </c>
    </row>
    <row r="117" spans="1:52" x14ac:dyDescent="0.25">
      <c r="A117" s="2">
        <v>1434</v>
      </c>
      <c r="B117" s="18">
        <v>600170896</v>
      </c>
      <c r="C117" s="18" t="s">
        <v>128</v>
      </c>
      <c r="D117" s="2">
        <v>3141</v>
      </c>
      <c r="E117" s="2" t="s">
        <v>63</v>
      </c>
      <c r="F117" s="18" t="s">
        <v>218</v>
      </c>
      <c r="G117" s="43">
        <v>579228</v>
      </c>
      <c r="H117" s="43">
        <v>422161</v>
      </c>
      <c r="I117" s="43">
        <v>0</v>
      </c>
      <c r="J117" s="43">
        <v>142690</v>
      </c>
      <c r="K117" s="43">
        <v>8443</v>
      </c>
      <c r="L117" s="43">
        <v>5934</v>
      </c>
      <c r="M117" s="18">
        <v>1.44</v>
      </c>
      <c r="N117" s="18">
        <v>0</v>
      </c>
      <c r="O117" s="18">
        <v>1.44</v>
      </c>
      <c r="P117" s="43"/>
      <c r="Q117" s="43"/>
      <c r="R117" s="43"/>
      <c r="S117" s="43"/>
      <c r="T117" s="43"/>
      <c r="U117" s="43">
        <f t="shared" si="459"/>
        <v>0</v>
      </c>
      <c r="V117" s="43"/>
      <c r="W117" s="43"/>
      <c r="X117" s="43"/>
      <c r="Y117" s="43"/>
      <c r="Z117" s="43">
        <f t="shared" si="460"/>
        <v>0</v>
      </c>
      <c r="AA117" s="43">
        <f t="shared" si="461"/>
        <v>0</v>
      </c>
      <c r="AB117" s="43">
        <f t="shared" si="462"/>
        <v>0</v>
      </c>
      <c r="AC117" s="43">
        <f t="shared" si="463"/>
        <v>0</v>
      </c>
      <c r="AD117" s="43"/>
      <c r="AE117" s="43"/>
      <c r="AF117" s="43"/>
      <c r="AG117" s="43">
        <f t="shared" si="464"/>
        <v>0</v>
      </c>
      <c r="AH117" s="32"/>
      <c r="AI117" s="32"/>
      <c r="AJ117" s="18"/>
      <c r="AK117" s="18"/>
      <c r="AL117" s="18"/>
      <c r="AM117" s="18"/>
      <c r="AN117" s="32">
        <f t="shared" si="465"/>
        <v>0</v>
      </c>
      <c r="AO117" s="32">
        <f t="shared" si="466"/>
        <v>0</v>
      </c>
      <c r="AP117" s="32">
        <f t="shared" si="467"/>
        <v>0</v>
      </c>
      <c r="AQ117" s="43">
        <f t="shared" si="468"/>
        <v>579228</v>
      </c>
      <c r="AR117" s="43">
        <f t="shared" si="469"/>
        <v>422161</v>
      </c>
      <c r="AS117" s="43">
        <f t="shared" si="470"/>
        <v>0</v>
      </c>
      <c r="AT117" s="43">
        <f t="shared" si="471"/>
        <v>142690</v>
      </c>
      <c r="AU117" s="43">
        <f t="shared" si="471"/>
        <v>8443</v>
      </c>
      <c r="AV117" s="43">
        <f t="shared" si="472"/>
        <v>5934</v>
      </c>
      <c r="AW117" s="32">
        <f t="shared" si="473"/>
        <v>1.44</v>
      </c>
      <c r="AX117" s="32">
        <f t="shared" si="474"/>
        <v>0</v>
      </c>
      <c r="AY117" s="32">
        <f t="shared" si="474"/>
        <v>1.44</v>
      </c>
    </row>
    <row r="118" spans="1:52" x14ac:dyDescent="0.25">
      <c r="A118" s="2">
        <v>1434</v>
      </c>
      <c r="B118" s="18">
        <v>600170896</v>
      </c>
      <c r="C118" s="18" t="s">
        <v>128</v>
      </c>
      <c r="D118" s="2">
        <v>3147</v>
      </c>
      <c r="E118" s="2" t="s">
        <v>64</v>
      </c>
      <c r="F118" s="18" t="s">
        <v>218</v>
      </c>
      <c r="G118" s="43">
        <v>3454609</v>
      </c>
      <c r="H118" s="43">
        <v>2527142</v>
      </c>
      <c r="I118" s="43">
        <v>0</v>
      </c>
      <c r="J118" s="43">
        <v>854174</v>
      </c>
      <c r="K118" s="43">
        <v>50543</v>
      </c>
      <c r="L118" s="43">
        <v>22750</v>
      </c>
      <c r="M118" s="18">
        <v>5.97</v>
      </c>
      <c r="N118" s="18">
        <v>4.22</v>
      </c>
      <c r="O118" s="18">
        <v>1.75</v>
      </c>
      <c r="P118" s="43"/>
      <c r="Q118" s="43"/>
      <c r="R118" s="43"/>
      <c r="S118" s="43"/>
      <c r="T118" s="43"/>
      <c r="U118" s="43">
        <f t="shared" si="459"/>
        <v>0</v>
      </c>
      <c r="V118" s="43"/>
      <c r="W118" s="43"/>
      <c r="X118" s="43"/>
      <c r="Y118" s="43"/>
      <c r="Z118" s="43">
        <f t="shared" si="460"/>
        <v>0</v>
      </c>
      <c r="AA118" s="43">
        <f t="shared" si="461"/>
        <v>0</v>
      </c>
      <c r="AB118" s="43">
        <f t="shared" si="462"/>
        <v>0</v>
      </c>
      <c r="AC118" s="43">
        <f t="shared" si="463"/>
        <v>0</v>
      </c>
      <c r="AD118" s="43"/>
      <c r="AE118" s="43"/>
      <c r="AF118" s="43"/>
      <c r="AG118" s="43">
        <f t="shared" si="464"/>
        <v>0</v>
      </c>
      <c r="AH118" s="32"/>
      <c r="AI118" s="32"/>
      <c r="AJ118" s="18"/>
      <c r="AK118" s="18"/>
      <c r="AL118" s="18"/>
      <c r="AM118" s="18"/>
      <c r="AN118" s="32">
        <f t="shared" si="465"/>
        <v>0</v>
      </c>
      <c r="AO118" s="32">
        <f t="shared" si="466"/>
        <v>0</v>
      </c>
      <c r="AP118" s="32">
        <f t="shared" si="467"/>
        <v>0</v>
      </c>
      <c r="AQ118" s="43">
        <f t="shared" si="468"/>
        <v>3454609</v>
      </c>
      <c r="AR118" s="43">
        <f t="shared" si="469"/>
        <v>2527142</v>
      </c>
      <c r="AS118" s="43">
        <f t="shared" si="470"/>
        <v>0</v>
      </c>
      <c r="AT118" s="43">
        <f t="shared" si="471"/>
        <v>854174</v>
      </c>
      <c r="AU118" s="43">
        <f t="shared" si="471"/>
        <v>50543</v>
      </c>
      <c r="AV118" s="43">
        <f t="shared" si="472"/>
        <v>22750</v>
      </c>
      <c r="AW118" s="32">
        <f t="shared" si="473"/>
        <v>5.97</v>
      </c>
      <c r="AX118" s="32">
        <f t="shared" si="474"/>
        <v>4.22</v>
      </c>
      <c r="AY118" s="32">
        <f t="shared" si="474"/>
        <v>1.75</v>
      </c>
    </row>
    <row r="119" spans="1:52" x14ac:dyDescent="0.25">
      <c r="A119" s="23"/>
      <c r="B119" s="24"/>
      <c r="C119" s="24" t="s">
        <v>187</v>
      </c>
      <c r="D119" s="23"/>
      <c r="E119" s="23"/>
      <c r="F119" s="24"/>
      <c r="G119" s="26">
        <v>42593477</v>
      </c>
      <c r="H119" s="26">
        <v>29418646</v>
      </c>
      <c r="I119" s="26">
        <v>850296</v>
      </c>
      <c r="J119" s="26">
        <v>10198321</v>
      </c>
      <c r="K119" s="26">
        <v>588373</v>
      </c>
      <c r="L119" s="26">
        <v>1537841</v>
      </c>
      <c r="M119" s="24">
        <v>58.697799999999994</v>
      </c>
      <c r="N119" s="24">
        <v>40.747299999999996</v>
      </c>
      <c r="O119" s="24">
        <v>17.950500000000002</v>
      </c>
      <c r="P119" s="26">
        <f t="shared" ref="P119:AY119" si="475">SUM(P115:P118)</f>
        <v>0</v>
      </c>
      <c r="Q119" s="26">
        <f t="shared" si="475"/>
        <v>0</v>
      </c>
      <c r="R119" s="26">
        <f t="shared" si="475"/>
        <v>0</v>
      </c>
      <c r="S119" s="26">
        <f t="shared" si="475"/>
        <v>0</v>
      </c>
      <c r="T119" s="26">
        <f t="shared" si="475"/>
        <v>0</v>
      </c>
      <c r="U119" s="26">
        <f t="shared" si="475"/>
        <v>0</v>
      </c>
      <c r="V119" s="26">
        <f t="shared" si="475"/>
        <v>0</v>
      </c>
      <c r="W119" s="26">
        <f t="shared" si="475"/>
        <v>0</v>
      </c>
      <c r="X119" s="26">
        <f t="shared" si="475"/>
        <v>0</v>
      </c>
      <c r="Y119" s="26">
        <f t="shared" si="475"/>
        <v>0</v>
      </c>
      <c r="Z119" s="26">
        <f t="shared" si="475"/>
        <v>0</v>
      </c>
      <c r="AA119" s="26">
        <f t="shared" si="475"/>
        <v>0</v>
      </c>
      <c r="AB119" s="26">
        <f t="shared" si="475"/>
        <v>0</v>
      </c>
      <c r="AC119" s="26">
        <f t="shared" si="475"/>
        <v>0</v>
      </c>
      <c r="AD119" s="26">
        <f t="shared" si="475"/>
        <v>0</v>
      </c>
      <c r="AE119" s="26">
        <f t="shared" si="475"/>
        <v>0</v>
      </c>
      <c r="AF119" s="26">
        <f t="shared" si="475"/>
        <v>0</v>
      </c>
      <c r="AG119" s="26">
        <f t="shared" si="475"/>
        <v>0</v>
      </c>
      <c r="AH119" s="51">
        <f t="shared" si="475"/>
        <v>0</v>
      </c>
      <c r="AI119" s="51">
        <f t="shared" si="475"/>
        <v>0</v>
      </c>
      <c r="AJ119" s="24">
        <f t="shared" si="475"/>
        <v>0</v>
      </c>
      <c r="AK119" s="24">
        <f t="shared" si="475"/>
        <v>0</v>
      </c>
      <c r="AL119" s="24">
        <f t="shared" si="475"/>
        <v>0</v>
      </c>
      <c r="AM119" s="24">
        <f t="shared" si="475"/>
        <v>0</v>
      </c>
      <c r="AN119" s="51">
        <f t="shared" si="475"/>
        <v>0</v>
      </c>
      <c r="AO119" s="51">
        <f t="shared" si="475"/>
        <v>0</v>
      </c>
      <c r="AP119" s="51">
        <f t="shared" si="475"/>
        <v>0</v>
      </c>
      <c r="AQ119" s="26">
        <f t="shared" si="475"/>
        <v>42593477</v>
      </c>
      <c r="AR119" s="26">
        <f t="shared" si="475"/>
        <v>29418646</v>
      </c>
      <c r="AS119" s="26">
        <f t="shared" si="475"/>
        <v>850296</v>
      </c>
      <c r="AT119" s="26">
        <f t="shared" si="475"/>
        <v>10198321</v>
      </c>
      <c r="AU119" s="26">
        <f t="shared" si="475"/>
        <v>588373</v>
      </c>
      <c r="AV119" s="26">
        <f t="shared" si="475"/>
        <v>1537841</v>
      </c>
      <c r="AW119" s="51">
        <f t="shared" si="475"/>
        <v>58.697799999999994</v>
      </c>
      <c r="AX119" s="51">
        <f t="shared" si="475"/>
        <v>40.747299999999996</v>
      </c>
      <c r="AY119" s="51">
        <f t="shared" si="475"/>
        <v>17.950500000000002</v>
      </c>
      <c r="AZ119" s="15">
        <f>AR119-H119</f>
        <v>0</v>
      </c>
    </row>
    <row r="120" spans="1:52" x14ac:dyDescent="0.25">
      <c r="A120" s="2">
        <v>1436</v>
      </c>
      <c r="B120" s="18">
        <v>600170900</v>
      </c>
      <c r="C120" s="18" t="s">
        <v>129</v>
      </c>
      <c r="D120" s="2">
        <v>3123</v>
      </c>
      <c r="E120" s="2" t="s">
        <v>60</v>
      </c>
      <c r="F120" s="18" t="s">
        <v>61</v>
      </c>
      <c r="G120" s="43">
        <v>37701182</v>
      </c>
      <c r="H120" s="43">
        <v>26097704</v>
      </c>
      <c r="I120" s="43">
        <v>430880</v>
      </c>
      <c r="J120" s="43">
        <v>8966662</v>
      </c>
      <c r="K120" s="43">
        <v>521955</v>
      </c>
      <c r="L120" s="43">
        <v>1683981</v>
      </c>
      <c r="M120" s="18">
        <v>53.047400000000003</v>
      </c>
      <c r="N120" s="18">
        <v>38.914000000000001</v>
      </c>
      <c r="O120" s="18">
        <v>14.1334</v>
      </c>
      <c r="P120" s="43"/>
      <c r="Q120" s="43"/>
      <c r="R120" s="43"/>
      <c r="S120" s="43"/>
      <c r="T120" s="43"/>
      <c r="U120" s="43">
        <f t="shared" ref="U120:U123" si="476">P120+Q120+R120+S120+T120</f>
        <v>0</v>
      </c>
      <c r="V120" s="43"/>
      <c r="W120" s="43"/>
      <c r="X120" s="43"/>
      <c r="Y120" s="43"/>
      <c r="Z120" s="43">
        <f t="shared" ref="Z120:Z123" si="477">V120+W120+X120+Y120</f>
        <v>0</v>
      </c>
      <c r="AA120" s="43">
        <f t="shared" ref="AA120:AA123" si="478">U120+Z120</f>
        <v>0</v>
      </c>
      <c r="AB120" s="43">
        <f t="shared" ref="AB120:AB123" si="479">ROUND((U120+V120+W120)*33.8%,0)</f>
        <v>0</v>
      </c>
      <c r="AC120" s="43">
        <f t="shared" ref="AC120:AC123" si="480">ROUND(U120*2%,0)</f>
        <v>0</v>
      </c>
      <c r="AD120" s="43"/>
      <c r="AE120" s="43"/>
      <c r="AF120" s="43"/>
      <c r="AG120" s="43">
        <f t="shared" ref="AG120:AG123" si="481">AD120+AE120+AF120</f>
        <v>0</v>
      </c>
      <c r="AH120" s="32"/>
      <c r="AI120" s="32"/>
      <c r="AJ120" s="18"/>
      <c r="AK120" s="18"/>
      <c r="AL120" s="18"/>
      <c r="AM120" s="18"/>
      <c r="AN120" s="32">
        <f t="shared" ref="AN120:AN123" si="482">AH120+AJ120+AK120+AL120</f>
        <v>0</v>
      </c>
      <c r="AO120" s="32">
        <f t="shared" ref="AO120:AO123" si="483">AI120+AM120</f>
        <v>0</v>
      </c>
      <c r="AP120" s="32">
        <f t="shared" ref="AP120:AP123" si="484">AN120+AO120</f>
        <v>0</v>
      </c>
      <c r="AQ120" s="43">
        <f t="shared" ref="AQ120:AQ123" si="485">AR120+AS120+AT120+AU120+AV120</f>
        <v>37701182</v>
      </c>
      <c r="AR120" s="43">
        <f t="shared" ref="AR120:AR123" si="486">H120+U120</f>
        <v>26097704</v>
      </c>
      <c r="AS120" s="43">
        <f t="shared" ref="AS120:AS123" si="487">I120+Z120</f>
        <v>430880</v>
      </c>
      <c r="AT120" s="43">
        <f t="shared" ref="AT120:AU123" si="488">J120+AB120</f>
        <v>8966662</v>
      </c>
      <c r="AU120" s="43">
        <f t="shared" si="488"/>
        <v>521955</v>
      </c>
      <c r="AV120" s="43">
        <f t="shared" ref="AV120:AV123" si="489">L120+AG120</f>
        <v>1683981</v>
      </c>
      <c r="AW120" s="32">
        <f t="shared" ref="AW120:AW123" si="490">AX120+AY120</f>
        <v>53.047400000000003</v>
      </c>
      <c r="AX120" s="32">
        <f t="shared" ref="AX120:AY123" si="491">N120+AN120</f>
        <v>38.914000000000001</v>
      </c>
      <c r="AY120" s="32">
        <f t="shared" si="491"/>
        <v>14.1334</v>
      </c>
    </row>
    <row r="121" spans="1:52" x14ac:dyDescent="0.25">
      <c r="A121" s="2">
        <v>1436</v>
      </c>
      <c r="B121" s="18">
        <v>600170900</v>
      </c>
      <c r="C121" s="18" t="s">
        <v>129</v>
      </c>
      <c r="D121" s="2">
        <v>3123</v>
      </c>
      <c r="E121" s="2" t="s">
        <v>62</v>
      </c>
      <c r="F121" s="18" t="s">
        <v>218</v>
      </c>
      <c r="G121" s="43">
        <v>31419</v>
      </c>
      <c r="H121" s="43">
        <v>23136</v>
      </c>
      <c r="I121" s="43">
        <v>0</v>
      </c>
      <c r="J121" s="43">
        <v>7820</v>
      </c>
      <c r="K121" s="43">
        <v>463</v>
      </c>
      <c r="L121" s="43">
        <v>0</v>
      </c>
      <c r="M121" s="18">
        <v>0.05</v>
      </c>
      <c r="N121" s="18">
        <v>0.05</v>
      </c>
      <c r="O121" s="18">
        <v>0</v>
      </c>
      <c r="P121" s="43"/>
      <c r="Q121" s="43"/>
      <c r="R121" s="43"/>
      <c r="S121" s="43"/>
      <c r="T121" s="43"/>
      <c r="U121" s="43">
        <f t="shared" si="476"/>
        <v>0</v>
      </c>
      <c r="V121" s="43"/>
      <c r="W121" s="43"/>
      <c r="X121" s="43"/>
      <c r="Y121" s="43"/>
      <c r="Z121" s="43">
        <f t="shared" si="477"/>
        <v>0</v>
      </c>
      <c r="AA121" s="43">
        <f t="shared" si="478"/>
        <v>0</v>
      </c>
      <c r="AB121" s="43">
        <f t="shared" si="479"/>
        <v>0</v>
      </c>
      <c r="AC121" s="43">
        <f t="shared" si="480"/>
        <v>0</v>
      </c>
      <c r="AD121" s="43"/>
      <c r="AE121" s="43"/>
      <c r="AF121" s="43"/>
      <c r="AG121" s="43">
        <f t="shared" si="481"/>
        <v>0</v>
      </c>
      <c r="AH121" s="32"/>
      <c r="AI121" s="32"/>
      <c r="AJ121" s="18"/>
      <c r="AK121" s="18"/>
      <c r="AL121" s="18"/>
      <c r="AM121" s="18"/>
      <c r="AN121" s="32">
        <f t="shared" si="482"/>
        <v>0</v>
      </c>
      <c r="AO121" s="32">
        <f t="shared" si="483"/>
        <v>0</v>
      </c>
      <c r="AP121" s="32">
        <f t="shared" si="484"/>
        <v>0</v>
      </c>
      <c r="AQ121" s="43">
        <f t="shared" si="485"/>
        <v>31419</v>
      </c>
      <c r="AR121" s="43">
        <f t="shared" si="486"/>
        <v>23136</v>
      </c>
      <c r="AS121" s="43">
        <f t="shared" si="487"/>
        <v>0</v>
      </c>
      <c r="AT121" s="43">
        <f t="shared" si="488"/>
        <v>7820</v>
      </c>
      <c r="AU121" s="43">
        <f t="shared" si="488"/>
        <v>463</v>
      </c>
      <c r="AV121" s="43">
        <f t="shared" si="489"/>
        <v>0</v>
      </c>
      <c r="AW121" s="32">
        <f t="shared" si="490"/>
        <v>0.05</v>
      </c>
      <c r="AX121" s="32">
        <f t="shared" si="491"/>
        <v>0.05</v>
      </c>
      <c r="AY121" s="32">
        <f t="shared" si="491"/>
        <v>0</v>
      </c>
    </row>
    <row r="122" spans="1:52" x14ac:dyDescent="0.25">
      <c r="A122" s="2">
        <v>1436</v>
      </c>
      <c r="B122" s="18">
        <v>600170900</v>
      </c>
      <c r="C122" s="18" t="s">
        <v>129</v>
      </c>
      <c r="D122" s="2">
        <v>3141</v>
      </c>
      <c r="E122" s="2" t="s">
        <v>63</v>
      </c>
      <c r="F122" s="18" t="s">
        <v>218</v>
      </c>
      <c r="G122" s="43">
        <v>3204312</v>
      </c>
      <c r="H122" s="43">
        <v>2341626</v>
      </c>
      <c r="I122" s="43">
        <v>0</v>
      </c>
      <c r="J122" s="43">
        <v>791469</v>
      </c>
      <c r="K122" s="43">
        <v>46833</v>
      </c>
      <c r="L122" s="43">
        <v>24384</v>
      </c>
      <c r="M122" s="18">
        <v>7.96</v>
      </c>
      <c r="N122" s="18">
        <v>0</v>
      </c>
      <c r="O122" s="18">
        <v>7.96</v>
      </c>
      <c r="P122" s="43"/>
      <c r="Q122" s="43"/>
      <c r="R122" s="43"/>
      <c r="S122" s="43"/>
      <c r="T122" s="43"/>
      <c r="U122" s="43">
        <f t="shared" si="476"/>
        <v>0</v>
      </c>
      <c r="V122" s="43"/>
      <c r="W122" s="43"/>
      <c r="X122" s="43"/>
      <c r="Y122" s="43"/>
      <c r="Z122" s="43">
        <f t="shared" si="477"/>
        <v>0</v>
      </c>
      <c r="AA122" s="43">
        <f t="shared" si="478"/>
        <v>0</v>
      </c>
      <c r="AB122" s="43">
        <f t="shared" si="479"/>
        <v>0</v>
      </c>
      <c r="AC122" s="43">
        <f t="shared" si="480"/>
        <v>0</v>
      </c>
      <c r="AD122" s="43"/>
      <c r="AE122" s="43"/>
      <c r="AF122" s="43"/>
      <c r="AG122" s="43">
        <f t="shared" si="481"/>
        <v>0</v>
      </c>
      <c r="AH122" s="32"/>
      <c r="AI122" s="32"/>
      <c r="AJ122" s="18"/>
      <c r="AK122" s="18"/>
      <c r="AL122" s="18"/>
      <c r="AM122" s="18"/>
      <c r="AN122" s="32">
        <f t="shared" si="482"/>
        <v>0</v>
      </c>
      <c r="AO122" s="32">
        <f t="shared" si="483"/>
        <v>0</v>
      </c>
      <c r="AP122" s="32">
        <f t="shared" si="484"/>
        <v>0</v>
      </c>
      <c r="AQ122" s="43">
        <f t="shared" si="485"/>
        <v>3204312</v>
      </c>
      <c r="AR122" s="43">
        <f t="shared" si="486"/>
        <v>2341626</v>
      </c>
      <c r="AS122" s="43">
        <f t="shared" si="487"/>
        <v>0</v>
      </c>
      <c r="AT122" s="43">
        <f t="shared" si="488"/>
        <v>791469</v>
      </c>
      <c r="AU122" s="43">
        <f t="shared" si="488"/>
        <v>46833</v>
      </c>
      <c r="AV122" s="43">
        <f t="shared" si="489"/>
        <v>24384</v>
      </c>
      <c r="AW122" s="32">
        <f t="shared" si="490"/>
        <v>7.96</v>
      </c>
      <c r="AX122" s="32">
        <f t="shared" si="491"/>
        <v>0</v>
      </c>
      <c r="AY122" s="32">
        <f t="shared" si="491"/>
        <v>7.96</v>
      </c>
    </row>
    <row r="123" spans="1:52" x14ac:dyDescent="0.25">
      <c r="A123" s="2">
        <v>1436</v>
      </c>
      <c r="B123" s="18">
        <v>600170900</v>
      </c>
      <c r="C123" s="18" t="s">
        <v>129</v>
      </c>
      <c r="D123" s="2">
        <v>3147</v>
      </c>
      <c r="E123" s="2" t="s">
        <v>64</v>
      </c>
      <c r="F123" s="18" t="s">
        <v>218</v>
      </c>
      <c r="G123" s="43">
        <v>6138103</v>
      </c>
      <c r="H123" s="43">
        <v>4270390</v>
      </c>
      <c r="I123" s="43">
        <v>217200</v>
      </c>
      <c r="J123" s="43">
        <v>1516805</v>
      </c>
      <c r="K123" s="43">
        <v>85408</v>
      </c>
      <c r="L123" s="43">
        <v>48300</v>
      </c>
      <c r="M123" s="18">
        <v>10.36</v>
      </c>
      <c r="N123" s="18">
        <v>6.64</v>
      </c>
      <c r="O123" s="18">
        <v>3.7200000000000006</v>
      </c>
      <c r="P123" s="43"/>
      <c r="Q123" s="43"/>
      <c r="R123" s="43"/>
      <c r="S123" s="43"/>
      <c r="T123" s="43"/>
      <c r="U123" s="43">
        <f t="shared" si="476"/>
        <v>0</v>
      </c>
      <c r="V123" s="43"/>
      <c r="W123" s="43"/>
      <c r="X123" s="43"/>
      <c r="Y123" s="43"/>
      <c r="Z123" s="43">
        <f t="shared" si="477"/>
        <v>0</v>
      </c>
      <c r="AA123" s="43">
        <f t="shared" si="478"/>
        <v>0</v>
      </c>
      <c r="AB123" s="43">
        <f t="shared" si="479"/>
        <v>0</v>
      </c>
      <c r="AC123" s="43">
        <f t="shared" si="480"/>
        <v>0</v>
      </c>
      <c r="AD123" s="43"/>
      <c r="AE123" s="43"/>
      <c r="AF123" s="43"/>
      <c r="AG123" s="43">
        <f t="shared" si="481"/>
        <v>0</v>
      </c>
      <c r="AH123" s="32"/>
      <c r="AI123" s="32"/>
      <c r="AJ123" s="18"/>
      <c r="AK123" s="18"/>
      <c r="AL123" s="18"/>
      <c r="AM123" s="18"/>
      <c r="AN123" s="32">
        <f t="shared" si="482"/>
        <v>0</v>
      </c>
      <c r="AO123" s="32">
        <f t="shared" si="483"/>
        <v>0</v>
      </c>
      <c r="AP123" s="32">
        <f t="shared" si="484"/>
        <v>0</v>
      </c>
      <c r="AQ123" s="43">
        <f t="shared" si="485"/>
        <v>6138103</v>
      </c>
      <c r="AR123" s="43">
        <f t="shared" si="486"/>
        <v>4270390</v>
      </c>
      <c r="AS123" s="43">
        <f t="shared" si="487"/>
        <v>217200</v>
      </c>
      <c r="AT123" s="43">
        <f t="shared" si="488"/>
        <v>1516805</v>
      </c>
      <c r="AU123" s="43">
        <f t="shared" si="488"/>
        <v>85408</v>
      </c>
      <c r="AV123" s="43">
        <f t="shared" si="489"/>
        <v>48300</v>
      </c>
      <c r="AW123" s="32">
        <f t="shared" si="490"/>
        <v>10.36</v>
      </c>
      <c r="AX123" s="32">
        <f t="shared" si="491"/>
        <v>6.64</v>
      </c>
      <c r="AY123" s="32">
        <f t="shared" si="491"/>
        <v>3.7200000000000006</v>
      </c>
    </row>
    <row r="124" spans="1:52" x14ac:dyDescent="0.25">
      <c r="A124" s="23"/>
      <c r="B124" s="24"/>
      <c r="C124" s="24" t="s">
        <v>188</v>
      </c>
      <c r="D124" s="23"/>
      <c r="E124" s="23"/>
      <c r="F124" s="24"/>
      <c r="G124" s="26">
        <v>47075016</v>
      </c>
      <c r="H124" s="26">
        <v>32732856</v>
      </c>
      <c r="I124" s="26">
        <v>648080</v>
      </c>
      <c r="J124" s="26">
        <v>11282756</v>
      </c>
      <c r="K124" s="26">
        <v>654659</v>
      </c>
      <c r="L124" s="26">
        <v>1756665</v>
      </c>
      <c r="M124" s="24">
        <v>71.417400000000001</v>
      </c>
      <c r="N124" s="24">
        <v>45.603999999999999</v>
      </c>
      <c r="O124" s="24">
        <v>25.813400000000001</v>
      </c>
      <c r="P124" s="26">
        <f t="shared" ref="P124:AY124" si="492">SUM(P120:P123)</f>
        <v>0</v>
      </c>
      <c r="Q124" s="26">
        <f t="shared" si="492"/>
        <v>0</v>
      </c>
      <c r="R124" s="26">
        <f t="shared" si="492"/>
        <v>0</v>
      </c>
      <c r="S124" s="26">
        <f t="shared" si="492"/>
        <v>0</v>
      </c>
      <c r="T124" s="26">
        <f t="shared" si="492"/>
        <v>0</v>
      </c>
      <c r="U124" s="26">
        <f t="shared" si="492"/>
        <v>0</v>
      </c>
      <c r="V124" s="26">
        <f t="shared" si="492"/>
        <v>0</v>
      </c>
      <c r="W124" s="26">
        <f t="shared" si="492"/>
        <v>0</v>
      </c>
      <c r="X124" s="26">
        <f t="shared" si="492"/>
        <v>0</v>
      </c>
      <c r="Y124" s="26">
        <f t="shared" si="492"/>
        <v>0</v>
      </c>
      <c r="Z124" s="26">
        <f t="shared" si="492"/>
        <v>0</v>
      </c>
      <c r="AA124" s="26">
        <f t="shared" si="492"/>
        <v>0</v>
      </c>
      <c r="AB124" s="26">
        <f t="shared" si="492"/>
        <v>0</v>
      </c>
      <c r="AC124" s="26">
        <f t="shared" si="492"/>
        <v>0</v>
      </c>
      <c r="AD124" s="26">
        <f t="shared" si="492"/>
        <v>0</v>
      </c>
      <c r="AE124" s="26">
        <f t="shared" si="492"/>
        <v>0</v>
      </c>
      <c r="AF124" s="26">
        <f t="shared" si="492"/>
        <v>0</v>
      </c>
      <c r="AG124" s="26">
        <f t="shared" si="492"/>
        <v>0</v>
      </c>
      <c r="AH124" s="51">
        <f t="shared" si="492"/>
        <v>0</v>
      </c>
      <c r="AI124" s="51">
        <f t="shared" si="492"/>
        <v>0</v>
      </c>
      <c r="AJ124" s="24">
        <f t="shared" si="492"/>
        <v>0</v>
      </c>
      <c r="AK124" s="24">
        <f t="shared" si="492"/>
        <v>0</v>
      </c>
      <c r="AL124" s="24">
        <f t="shared" si="492"/>
        <v>0</v>
      </c>
      <c r="AM124" s="24">
        <f t="shared" si="492"/>
        <v>0</v>
      </c>
      <c r="AN124" s="51">
        <f t="shared" si="492"/>
        <v>0</v>
      </c>
      <c r="AO124" s="51">
        <f t="shared" si="492"/>
        <v>0</v>
      </c>
      <c r="AP124" s="51">
        <f t="shared" si="492"/>
        <v>0</v>
      </c>
      <c r="AQ124" s="26">
        <f t="shared" si="492"/>
        <v>47075016</v>
      </c>
      <c r="AR124" s="26">
        <f t="shared" si="492"/>
        <v>32732856</v>
      </c>
      <c r="AS124" s="26">
        <f t="shared" si="492"/>
        <v>648080</v>
      </c>
      <c r="AT124" s="26">
        <f t="shared" si="492"/>
        <v>11282756</v>
      </c>
      <c r="AU124" s="26">
        <f t="shared" si="492"/>
        <v>654659</v>
      </c>
      <c r="AV124" s="26">
        <f t="shared" si="492"/>
        <v>1756665</v>
      </c>
      <c r="AW124" s="51">
        <f t="shared" si="492"/>
        <v>71.417400000000001</v>
      </c>
      <c r="AX124" s="51">
        <f t="shared" si="492"/>
        <v>45.603999999999999</v>
      </c>
      <c r="AY124" s="51">
        <f t="shared" si="492"/>
        <v>25.813400000000001</v>
      </c>
      <c r="AZ124" s="15">
        <f>AR124-H124</f>
        <v>0</v>
      </c>
    </row>
    <row r="125" spans="1:52" x14ac:dyDescent="0.25">
      <c r="A125" s="2">
        <v>1437</v>
      </c>
      <c r="B125" s="18">
        <v>600010104</v>
      </c>
      <c r="C125" s="18" t="s">
        <v>130</v>
      </c>
      <c r="D125" s="2">
        <v>3123</v>
      </c>
      <c r="E125" s="2" t="s">
        <v>60</v>
      </c>
      <c r="F125" s="18" t="s">
        <v>61</v>
      </c>
      <c r="G125" s="43">
        <v>83909771</v>
      </c>
      <c r="H125" s="43">
        <v>60799297</v>
      </c>
      <c r="I125" s="43">
        <v>268300</v>
      </c>
      <c r="J125" s="43">
        <v>20640848</v>
      </c>
      <c r="K125" s="43">
        <v>1215986</v>
      </c>
      <c r="L125" s="43">
        <v>985340</v>
      </c>
      <c r="M125" s="18">
        <v>119.48110000000001</v>
      </c>
      <c r="N125" s="18">
        <v>90.117500000000007</v>
      </c>
      <c r="O125" s="18">
        <v>29.363600000000002</v>
      </c>
      <c r="P125" s="43"/>
      <c r="Q125" s="43"/>
      <c r="R125" s="43"/>
      <c r="S125" s="43"/>
      <c r="T125" s="43"/>
      <c r="U125" s="43">
        <f t="shared" ref="U125:U126" si="493">P125+Q125+R125+S125+T125</f>
        <v>0</v>
      </c>
      <c r="V125" s="43"/>
      <c r="W125" s="43"/>
      <c r="X125" s="43"/>
      <c r="Y125" s="43"/>
      <c r="Z125" s="43">
        <f t="shared" ref="Z125:Z126" si="494">V125+W125+X125+Y125</f>
        <v>0</v>
      </c>
      <c r="AA125" s="43">
        <f t="shared" ref="AA125:AA126" si="495">U125+Z125</f>
        <v>0</v>
      </c>
      <c r="AB125" s="43">
        <f t="shared" ref="AB125:AB126" si="496">ROUND((U125+V125+W125)*33.8%,0)</f>
        <v>0</v>
      </c>
      <c r="AC125" s="43">
        <f t="shared" ref="AC125:AC126" si="497">ROUND(U125*2%,0)</f>
        <v>0</v>
      </c>
      <c r="AD125" s="43"/>
      <c r="AE125" s="43"/>
      <c r="AF125" s="43"/>
      <c r="AG125" s="43">
        <f t="shared" ref="AG125:AG126" si="498">AD125+AE125+AF125</f>
        <v>0</v>
      </c>
      <c r="AH125" s="32"/>
      <c r="AI125" s="32"/>
      <c r="AJ125" s="18"/>
      <c r="AK125" s="18"/>
      <c r="AL125" s="18"/>
      <c r="AM125" s="32"/>
      <c r="AN125" s="32">
        <f t="shared" ref="AN125:AN126" si="499">AH125+AJ125+AK125+AL125</f>
        <v>0</v>
      </c>
      <c r="AO125" s="32">
        <f t="shared" ref="AO125:AO126" si="500">AI125+AM125</f>
        <v>0</v>
      </c>
      <c r="AP125" s="32">
        <f t="shared" ref="AP125:AP126" si="501">AN125+AO125</f>
        <v>0</v>
      </c>
      <c r="AQ125" s="43">
        <f t="shared" ref="AQ125:AQ126" si="502">AR125+AS125+AT125+AU125+AV125</f>
        <v>83909771</v>
      </c>
      <c r="AR125" s="43">
        <f t="shared" ref="AR125:AR126" si="503">H125+U125</f>
        <v>60799297</v>
      </c>
      <c r="AS125" s="43">
        <f t="shared" ref="AS125:AS126" si="504">I125+Z125</f>
        <v>268300</v>
      </c>
      <c r="AT125" s="43">
        <f t="shared" ref="AT125:AU126" si="505">J125+AB125</f>
        <v>20640848</v>
      </c>
      <c r="AU125" s="43">
        <f t="shared" si="505"/>
        <v>1215986</v>
      </c>
      <c r="AV125" s="43">
        <f t="shared" ref="AV125:AV126" si="506">L125+AG125</f>
        <v>985340</v>
      </c>
      <c r="AW125" s="32">
        <f t="shared" ref="AW125:AW126" si="507">AX125+AY125</f>
        <v>119.48110000000001</v>
      </c>
      <c r="AX125" s="32">
        <f t="shared" ref="AX125:AY126" si="508">N125+AN125</f>
        <v>90.117500000000007</v>
      </c>
      <c r="AY125" s="32">
        <f t="shared" si="508"/>
        <v>29.363600000000002</v>
      </c>
    </row>
    <row r="126" spans="1:52" x14ac:dyDescent="0.25">
      <c r="A126" s="2">
        <v>1437</v>
      </c>
      <c r="B126" s="18">
        <v>600010104</v>
      </c>
      <c r="C126" s="18" t="s">
        <v>130</v>
      </c>
      <c r="D126" s="2">
        <v>3123</v>
      </c>
      <c r="E126" s="2" t="s">
        <v>62</v>
      </c>
      <c r="F126" s="18" t="s">
        <v>218</v>
      </c>
      <c r="G126" s="43">
        <v>235235</v>
      </c>
      <c r="H126" s="43">
        <v>173222</v>
      </c>
      <c r="I126" s="43">
        <v>0</v>
      </c>
      <c r="J126" s="43">
        <v>58549</v>
      </c>
      <c r="K126" s="43">
        <v>3464</v>
      </c>
      <c r="L126" s="43">
        <v>0</v>
      </c>
      <c r="M126" s="18">
        <v>0.5</v>
      </c>
      <c r="N126" s="18">
        <v>0.5</v>
      </c>
      <c r="O126" s="18">
        <v>0</v>
      </c>
      <c r="P126" s="43"/>
      <c r="Q126" s="43"/>
      <c r="R126" s="43"/>
      <c r="S126" s="43"/>
      <c r="T126" s="43"/>
      <c r="U126" s="43">
        <f t="shared" si="493"/>
        <v>0</v>
      </c>
      <c r="V126" s="43"/>
      <c r="W126" s="43"/>
      <c r="X126" s="43"/>
      <c r="Y126" s="43"/>
      <c r="Z126" s="43">
        <f t="shared" si="494"/>
        <v>0</v>
      </c>
      <c r="AA126" s="43">
        <f t="shared" si="495"/>
        <v>0</v>
      </c>
      <c r="AB126" s="43">
        <f t="shared" si="496"/>
        <v>0</v>
      </c>
      <c r="AC126" s="43">
        <f t="shared" si="497"/>
        <v>0</v>
      </c>
      <c r="AD126" s="43"/>
      <c r="AE126" s="43"/>
      <c r="AF126" s="43"/>
      <c r="AG126" s="43">
        <f t="shared" si="498"/>
        <v>0</v>
      </c>
      <c r="AH126" s="32"/>
      <c r="AI126" s="32"/>
      <c r="AJ126" s="18"/>
      <c r="AK126" s="18"/>
      <c r="AL126" s="18"/>
      <c r="AM126" s="18"/>
      <c r="AN126" s="32">
        <f t="shared" si="499"/>
        <v>0</v>
      </c>
      <c r="AO126" s="32">
        <f t="shared" si="500"/>
        <v>0</v>
      </c>
      <c r="AP126" s="32">
        <f t="shared" si="501"/>
        <v>0</v>
      </c>
      <c r="AQ126" s="43">
        <f t="shared" si="502"/>
        <v>235235</v>
      </c>
      <c r="AR126" s="43">
        <f t="shared" si="503"/>
        <v>173222</v>
      </c>
      <c r="AS126" s="43">
        <f t="shared" si="504"/>
        <v>0</v>
      </c>
      <c r="AT126" s="43">
        <f t="shared" si="505"/>
        <v>58549</v>
      </c>
      <c r="AU126" s="43">
        <f t="shared" si="505"/>
        <v>3464</v>
      </c>
      <c r="AV126" s="43">
        <f t="shared" si="506"/>
        <v>0</v>
      </c>
      <c r="AW126" s="32">
        <f t="shared" si="507"/>
        <v>0.5</v>
      </c>
      <c r="AX126" s="32">
        <f t="shared" si="508"/>
        <v>0.5</v>
      </c>
      <c r="AY126" s="32">
        <f t="shared" si="508"/>
        <v>0</v>
      </c>
    </row>
    <row r="127" spans="1:52" x14ac:dyDescent="0.25">
      <c r="A127" s="23"/>
      <c r="B127" s="24"/>
      <c r="C127" s="24" t="s">
        <v>189</v>
      </c>
      <c r="D127" s="23"/>
      <c r="E127" s="23"/>
      <c r="F127" s="24"/>
      <c r="G127" s="26">
        <v>84145006</v>
      </c>
      <c r="H127" s="26">
        <v>60972519</v>
      </c>
      <c r="I127" s="26">
        <v>268300</v>
      </c>
      <c r="J127" s="26">
        <v>20699397</v>
      </c>
      <c r="K127" s="26">
        <v>1219450</v>
      </c>
      <c r="L127" s="26">
        <v>985340</v>
      </c>
      <c r="M127" s="24">
        <v>119.98110000000001</v>
      </c>
      <c r="N127" s="24">
        <v>90.617500000000007</v>
      </c>
      <c r="O127" s="24">
        <v>29.363600000000002</v>
      </c>
      <c r="P127" s="26">
        <f t="shared" ref="P127:AY127" si="509">SUM(P125:P126)</f>
        <v>0</v>
      </c>
      <c r="Q127" s="26">
        <f t="shared" si="509"/>
        <v>0</v>
      </c>
      <c r="R127" s="26">
        <f t="shared" si="509"/>
        <v>0</v>
      </c>
      <c r="S127" s="26">
        <f t="shared" si="509"/>
        <v>0</v>
      </c>
      <c r="T127" s="26">
        <f t="shared" si="509"/>
        <v>0</v>
      </c>
      <c r="U127" s="26">
        <f t="shared" si="509"/>
        <v>0</v>
      </c>
      <c r="V127" s="26">
        <f t="shared" si="509"/>
        <v>0</v>
      </c>
      <c r="W127" s="26">
        <f t="shared" si="509"/>
        <v>0</v>
      </c>
      <c r="X127" s="26">
        <f t="shared" si="509"/>
        <v>0</v>
      </c>
      <c r="Y127" s="26">
        <f t="shared" si="509"/>
        <v>0</v>
      </c>
      <c r="Z127" s="26">
        <f t="shared" si="509"/>
        <v>0</v>
      </c>
      <c r="AA127" s="26">
        <f t="shared" si="509"/>
        <v>0</v>
      </c>
      <c r="AB127" s="26">
        <f t="shared" si="509"/>
        <v>0</v>
      </c>
      <c r="AC127" s="26">
        <f t="shared" si="509"/>
        <v>0</v>
      </c>
      <c r="AD127" s="26">
        <f t="shared" si="509"/>
        <v>0</v>
      </c>
      <c r="AE127" s="26">
        <f t="shared" si="509"/>
        <v>0</v>
      </c>
      <c r="AF127" s="26">
        <f t="shared" si="509"/>
        <v>0</v>
      </c>
      <c r="AG127" s="26">
        <f t="shared" si="509"/>
        <v>0</v>
      </c>
      <c r="AH127" s="51">
        <f t="shared" si="509"/>
        <v>0</v>
      </c>
      <c r="AI127" s="51">
        <f t="shared" si="509"/>
        <v>0</v>
      </c>
      <c r="AJ127" s="24">
        <f t="shared" si="509"/>
        <v>0</v>
      </c>
      <c r="AK127" s="24">
        <f t="shared" si="509"/>
        <v>0</v>
      </c>
      <c r="AL127" s="24">
        <f t="shared" si="509"/>
        <v>0</v>
      </c>
      <c r="AM127" s="24">
        <f t="shared" si="509"/>
        <v>0</v>
      </c>
      <c r="AN127" s="51">
        <f t="shared" si="509"/>
        <v>0</v>
      </c>
      <c r="AO127" s="51">
        <f t="shared" si="509"/>
        <v>0</v>
      </c>
      <c r="AP127" s="51">
        <f t="shared" si="509"/>
        <v>0</v>
      </c>
      <c r="AQ127" s="26">
        <f t="shared" si="509"/>
        <v>84145006</v>
      </c>
      <c r="AR127" s="26">
        <f t="shared" si="509"/>
        <v>60972519</v>
      </c>
      <c r="AS127" s="26">
        <f t="shared" si="509"/>
        <v>268300</v>
      </c>
      <c r="AT127" s="26">
        <f t="shared" si="509"/>
        <v>20699397</v>
      </c>
      <c r="AU127" s="26">
        <f t="shared" si="509"/>
        <v>1219450</v>
      </c>
      <c r="AV127" s="26">
        <f t="shared" si="509"/>
        <v>985340</v>
      </c>
      <c r="AW127" s="51">
        <f t="shared" si="509"/>
        <v>119.98110000000001</v>
      </c>
      <c r="AX127" s="51">
        <f t="shared" si="509"/>
        <v>90.617500000000007</v>
      </c>
      <c r="AY127" s="51">
        <f t="shared" si="509"/>
        <v>29.363600000000002</v>
      </c>
      <c r="AZ127" s="15">
        <f>AR127-H127</f>
        <v>0</v>
      </c>
    </row>
    <row r="128" spans="1:52" x14ac:dyDescent="0.25">
      <c r="A128" s="2">
        <v>1438</v>
      </c>
      <c r="B128" s="18">
        <v>600010490</v>
      </c>
      <c r="C128" s="18" t="s">
        <v>131</v>
      </c>
      <c r="D128" s="2">
        <v>3123</v>
      </c>
      <c r="E128" s="2" t="s">
        <v>60</v>
      </c>
      <c r="F128" s="18" t="s">
        <v>61</v>
      </c>
      <c r="G128" s="43">
        <v>39150713</v>
      </c>
      <c r="H128" s="43">
        <v>27630698</v>
      </c>
      <c r="I128" s="43">
        <v>570000</v>
      </c>
      <c r="J128" s="43">
        <v>9492966</v>
      </c>
      <c r="K128" s="43">
        <v>552614</v>
      </c>
      <c r="L128" s="43">
        <v>904435</v>
      </c>
      <c r="M128" s="18">
        <v>52.987499999999997</v>
      </c>
      <c r="N128" s="18">
        <v>38.634999999999998</v>
      </c>
      <c r="O128" s="18">
        <v>14.352500000000001</v>
      </c>
      <c r="P128" s="43"/>
      <c r="Q128" s="43"/>
      <c r="R128" s="43"/>
      <c r="S128" s="43"/>
      <c r="T128" s="43"/>
      <c r="U128" s="43">
        <f t="shared" ref="U128:U129" si="510">P128+Q128+R128+S128+T128</f>
        <v>0</v>
      </c>
      <c r="V128" s="43"/>
      <c r="W128" s="43"/>
      <c r="X128" s="43"/>
      <c r="Y128" s="43"/>
      <c r="Z128" s="43">
        <f t="shared" ref="Z128:Z129" si="511">V128+W128+X128+Y128</f>
        <v>0</v>
      </c>
      <c r="AA128" s="43">
        <f t="shared" ref="AA128:AA129" si="512">U128+Z128</f>
        <v>0</v>
      </c>
      <c r="AB128" s="43">
        <f t="shared" ref="AB128:AB129" si="513">ROUND((U128+V128+W128)*33.8%,0)</f>
        <v>0</v>
      </c>
      <c r="AC128" s="43">
        <f t="shared" ref="AC128:AC129" si="514">ROUND(U128*2%,0)</f>
        <v>0</v>
      </c>
      <c r="AD128" s="43"/>
      <c r="AE128" s="43"/>
      <c r="AF128" s="43"/>
      <c r="AG128" s="43">
        <f t="shared" ref="AG128:AG129" si="515">AD128+AE128+AF128</f>
        <v>0</v>
      </c>
      <c r="AH128" s="32"/>
      <c r="AI128" s="32"/>
      <c r="AJ128" s="18"/>
      <c r="AK128" s="18"/>
      <c r="AL128" s="18"/>
      <c r="AM128" s="18"/>
      <c r="AN128" s="32">
        <f t="shared" ref="AN128:AN129" si="516">AH128+AJ128+AK128+AL128</f>
        <v>0</v>
      </c>
      <c r="AO128" s="32">
        <f t="shared" ref="AO128:AO129" si="517">AI128+AM128</f>
        <v>0</v>
      </c>
      <c r="AP128" s="32">
        <f t="shared" ref="AP128:AP129" si="518">AN128+AO128</f>
        <v>0</v>
      </c>
      <c r="AQ128" s="43">
        <f t="shared" ref="AQ128:AQ129" si="519">AR128+AS128+AT128+AU128+AV128</f>
        <v>39150713</v>
      </c>
      <c r="AR128" s="43">
        <f t="shared" ref="AR128:AR129" si="520">H128+U128</f>
        <v>27630698</v>
      </c>
      <c r="AS128" s="43">
        <f t="shared" ref="AS128:AS129" si="521">I128+Z128</f>
        <v>570000</v>
      </c>
      <c r="AT128" s="43">
        <f t="shared" ref="AT128:AU129" si="522">J128+AB128</f>
        <v>9492966</v>
      </c>
      <c r="AU128" s="43">
        <f t="shared" si="522"/>
        <v>552614</v>
      </c>
      <c r="AV128" s="43">
        <f t="shared" ref="AV128:AV129" si="523">L128+AG128</f>
        <v>904435</v>
      </c>
      <c r="AW128" s="32">
        <f t="shared" ref="AW128:AW129" si="524">AX128+AY128</f>
        <v>52.987499999999997</v>
      </c>
      <c r="AX128" s="32">
        <f t="shared" ref="AX128:AY129" si="525">N128+AN128</f>
        <v>38.634999999999998</v>
      </c>
      <c r="AY128" s="32">
        <f t="shared" si="525"/>
        <v>14.352500000000001</v>
      </c>
    </row>
    <row r="129" spans="1:52" x14ac:dyDescent="0.25">
      <c r="A129" s="2">
        <v>1438</v>
      </c>
      <c r="B129" s="18">
        <v>600010490</v>
      </c>
      <c r="C129" s="18" t="s">
        <v>131</v>
      </c>
      <c r="D129" s="2">
        <v>3123</v>
      </c>
      <c r="E129" s="2" t="s">
        <v>62</v>
      </c>
      <c r="F129" s="18" t="s">
        <v>218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18">
        <v>0</v>
      </c>
      <c r="N129" s="18">
        <v>0</v>
      </c>
      <c r="O129" s="18">
        <v>0</v>
      </c>
      <c r="P129" s="43"/>
      <c r="Q129" s="43"/>
      <c r="R129" s="43"/>
      <c r="S129" s="43"/>
      <c r="T129" s="43"/>
      <c r="U129" s="43">
        <f t="shared" si="510"/>
        <v>0</v>
      </c>
      <c r="V129" s="43"/>
      <c r="W129" s="43"/>
      <c r="X129" s="43"/>
      <c r="Y129" s="43"/>
      <c r="Z129" s="43">
        <f t="shared" si="511"/>
        <v>0</v>
      </c>
      <c r="AA129" s="43">
        <f t="shared" si="512"/>
        <v>0</v>
      </c>
      <c r="AB129" s="43">
        <f t="shared" si="513"/>
        <v>0</v>
      </c>
      <c r="AC129" s="43">
        <f t="shared" si="514"/>
        <v>0</v>
      </c>
      <c r="AD129" s="43"/>
      <c r="AE129" s="43"/>
      <c r="AF129" s="43"/>
      <c r="AG129" s="43">
        <f t="shared" si="515"/>
        <v>0</v>
      </c>
      <c r="AH129" s="32"/>
      <c r="AI129" s="32"/>
      <c r="AJ129" s="18"/>
      <c r="AK129" s="18"/>
      <c r="AL129" s="18"/>
      <c r="AM129" s="18"/>
      <c r="AN129" s="32">
        <f t="shared" si="516"/>
        <v>0</v>
      </c>
      <c r="AO129" s="32">
        <f t="shared" si="517"/>
        <v>0</v>
      </c>
      <c r="AP129" s="32">
        <f t="shared" si="518"/>
        <v>0</v>
      </c>
      <c r="AQ129" s="43">
        <f t="shared" si="519"/>
        <v>0</v>
      </c>
      <c r="AR129" s="43">
        <f t="shared" si="520"/>
        <v>0</v>
      </c>
      <c r="AS129" s="43">
        <f t="shared" si="521"/>
        <v>0</v>
      </c>
      <c r="AT129" s="43">
        <f t="shared" si="522"/>
        <v>0</v>
      </c>
      <c r="AU129" s="43">
        <f t="shared" si="522"/>
        <v>0</v>
      </c>
      <c r="AV129" s="43">
        <f t="shared" si="523"/>
        <v>0</v>
      </c>
      <c r="AW129" s="32">
        <f t="shared" si="524"/>
        <v>0</v>
      </c>
      <c r="AX129" s="32">
        <f t="shared" si="525"/>
        <v>0</v>
      </c>
      <c r="AY129" s="32">
        <f t="shared" si="525"/>
        <v>0</v>
      </c>
    </row>
    <row r="130" spans="1:52" x14ac:dyDescent="0.25">
      <c r="A130" s="23"/>
      <c r="B130" s="24"/>
      <c r="C130" s="24" t="s">
        <v>190</v>
      </c>
      <c r="D130" s="23"/>
      <c r="E130" s="23"/>
      <c r="F130" s="24"/>
      <c r="G130" s="26">
        <v>39150713</v>
      </c>
      <c r="H130" s="26">
        <v>27630698</v>
      </c>
      <c r="I130" s="26">
        <v>570000</v>
      </c>
      <c r="J130" s="26">
        <v>9492966</v>
      </c>
      <c r="K130" s="26">
        <v>552614</v>
      </c>
      <c r="L130" s="26">
        <v>904435</v>
      </c>
      <c r="M130" s="24">
        <v>52.987499999999997</v>
      </c>
      <c r="N130" s="24">
        <v>38.634999999999998</v>
      </c>
      <c r="O130" s="24">
        <v>14.352500000000001</v>
      </c>
      <c r="P130" s="26">
        <f t="shared" ref="P130:AY130" si="526">SUM(P128:P129)</f>
        <v>0</v>
      </c>
      <c r="Q130" s="26">
        <f t="shared" si="526"/>
        <v>0</v>
      </c>
      <c r="R130" s="26">
        <f t="shared" si="526"/>
        <v>0</v>
      </c>
      <c r="S130" s="26">
        <f t="shared" si="526"/>
        <v>0</v>
      </c>
      <c r="T130" s="26">
        <f t="shared" si="526"/>
        <v>0</v>
      </c>
      <c r="U130" s="26">
        <f t="shared" si="526"/>
        <v>0</v>
      </c>
      <c r="V130" s="26">
        <f t="shared" si="526"/>
        <v>0</v>
      </c>
      <c r="W130" s="26">
        <f t="shared" si="526"/>
        <v>0</v>
      </c>
      <c r="X130" s="26">
        <f t="shared" si="526"/>
        <v>0</v>
      </c>
      <c r="Y130" s="26">
        <f t="shared" si="526"/>
        <v>0</v>
      </c>
      <c r="Z130" s="26">
        <f t="shared" si="526"/>
        <v>0</v>
      </c>
      <c r="AA130" s="26">
        <f t="shared" si="526"/>
        <v>0</v>
      </c>
      <c r="AB130" s="26">
        <f t="shared" si="526"/>
        <v>0</v>
      </c>
      <c r="AC130" s="26">
        <f t="shared" si="526"/>
        <v>0</v>
      </c>
      <c r="AD130" s="26">
        <f t="shared" si="526"/>
        <v>0</v>
      </c>
      <c r="AE130" s="26">
        <f t="shared" si="526"/>
        <v>0</v>
      </c>
      <c r="AF130" s="26">
        <f t="shared" si="526"/>
        <v>0</v>
      </c>
      <c r="AG130" s="26">
        <f t="shared" si="526"/>
        <v>0</v>
      </c>
      <c r="AH130" s="51">
        <f t="shared" si="526"/>
        <v>0</v>
      </c>
      <c r="AI130" s="51">
        <f t="shared" si="526"/>
        <v>0</v>
      </c>
      <c r="AJ130" s="24">
        <f t="shared" si="526"/>
        <v>0</v>
      </c>
      <c r="AK130" s="24">
        <f t="shared" si="526"/>
        <v>0</v>
      </c>
      <c r="AL130" s="24">
        <f t="shared" si="526"/>
        <v>0</v>
      </c>
      <c r="AM130" s="24">
        <f t="shared" si="526"/>
        <v>0</v>
      </c>
      <c r="AN130" s="51">
        <f t="shared" si="526"/>
        <v>0</v>
      </c>
      <c r="AO130" s="51">
        <f t="shared" si="526"/>
        <v>0</v>
      </c>
      <c r="AP130" s="51">
        <f t="shared" si="526"/>
        <v>0</v>
      </c>
      <c r="AQ130" s="26">
        <f t="shared" si="526"/>
        <v>39150713</v>
      </c>
      <c r="AR130" s="26">
        <f t="shared" si="526"/>
        <v>27630698</v>
      </c>
      <c r="AS130" s="26">
        <f t="shared" si="526"/>
        <v>570000</v>
      </c>
      <c r="AT130" s="26">
        <f t="shared" si="526"/>
        <v>9492966</v>
      </c>
      <c r="AU130" s="26">
        <f t="shared" si="526"/>
        <v>552614</v>
      </c>
      <c r="AV130" s="26">
        <f t="shared" si="526"/>
        <v>904435</v>
      </c>
      <c r="AW130" s="51">
        <f t="shared" si="526"/>
        <v>52.987499999999997</v>
      </c>
      <c r="AX130" s="51">
        <f t="shared" si="526"/>
        <v>38.634999999999998</v>
      </c>
      <c r="AY130" s="51">
        <f t="shared" si="526"/>
        <v>14.352500000000001</v>
      </c>
      <c r="AZ130" s="15">
        <f>AR130-H130</f>
        <v>0</v>
      </c>
    </row>
    <row r="131" spans="1:52" x14ac:dyDescent="0.25">
      <c r="A131" s="2">
        <v>1440</v>
      </c>
      <c r="B131" s="18">
        <v>600010481</v>
      </c>
      <c r="C131" s="18" t="s">
        <v>132</v>
      </c>
      <c r="D131" s="2">
        <v>3123</v>
      </c>
      <c r="E131" s="2" t="s">
        <v>60</v>
      </c>
      <c r="F131" s="18" t="s">
        <v>61</v>
      </c>
      <c r="G131" s="43">
        <v>23454683</v>
      </c>
      <c r="H131" s="43">
        <v>16514969</v>
      </c>
      <c r="I131" s="43">
        <v>618950</v>
      </c>
      <c r="J131" s="43">
        <v>5791265</v>
      </c>
      <c r="K131" s="43">
        <v>330299</v>
      </c>
      <c r="L131" s="43">
        <v>199200</v>
      </c>
      <c r="M131" s="18">
        <v>31.144199999999998</v>
      </c>
      <c r="N131" s="18">
        <v>24.814599999999999</v>
      </c>
      <c r="O131" s="18">
        <v>6.3296000000000001</v>
      </c>
      <c r="P131" s="43"/>
      <c r="Q131" s="43"/>
      <c r="R131" s="43"/>
      <c r="S131" s="43"/>
      <c r="T131" s="43"/>
      <c r="U131" s="43">
        <f t="shared" ref="U131:U133" si="527">P131+Q131+R131+S131+T131</f>
        <v>0</v>
      </c>
      <c r="V131" s="43"/>
      <c r="W131" s="43"/>
      <c r="X131" s="43"/>
      <c r="Y131" s="43"/>
      <c r="Z131" s="43">
        <f t="shared" ref="Z131:Z133" si="528">V131+W131+X131+Y131</f>
        <v>0</v>
      </c>
      <c r="AA131" s="43">
        <f t="shared" ref="AA131:AA133" si="529">U131+Z131</f>
        <v>0</v>
      </c>
      <c r="AB131" s="43">
        <f t="shared" ref="AB131:AB133" si="530">ROUND((U131+V131+W131)*33.8%,0)</f>
        <v>0</v>
      </c>
      <c r="AC131" s="43">
        <f t="shared" ref="AC131:AC133" si="531">ROUND(U131*2%,0)</f>
        <v>0</v>
      </c>
      <c r="AD131" s="43"/>
      <c r="AE131" s="43"/>
      <c r="AF131" s="43"/>
      <c r="AG131" s="43">
        <f t="shared" ref="AG131:AG133" si="532">AD131+AE131+AF131</f>
        <v>0</v>
      </c>
      <c r="AH131" s="32"/>
      <c r="AI131" s="32"/>
      <c r="AJ131" s="18"/>
      <c r="AK131" s="18"/>
      <c r="AL131" s="18"/>
      <c r="AM131" s="18"/>
      <c r="AN131" s="32">
        <f t="shared" ref="AN131:AN133" si="533">AH131+AJ131+AK131+AL131</f>
        <v>0</v>
      </c>
      <c r="AO131" s="32">
        <f t="shared" ref="AO131:AO133" si="534">AI131+AM131</f>
        <v>0</v>
      </c>
      <c r="AP131" s="32">
        <f t="shared" ref="AP131:AP133" si="535">AN131+AO131</f>
        <v>0</v>
      </c>
      <c r="AQ131" s="43">
        <f t="shared" ref="AQ131:AQ133" si="536">AR131+AS131+AT131+AU131+AV131</f>
        <v>23454683</v>
      </c>
      <c r="AR131" s="43">
        <f t="shared" ref="AR131:AR133" si="537">H131+U131</f>
        <v>16514969</v>
      </c>
      <c r="AS131" s="43">
        <f t="shared" ref="AS131:AS133" si="538">I131+Z131</f>
        <v>618950</v>
      </c>
      <c r="AT131" s="43">
        <f t="shared" ref="AT131:AU133" si="539">J131+AB131</f>
        <v>5791265</v>
      </c>
      <c r="AU131" s="43">
        <f t="shared" si="539"/>
        <v>330299</v>
      </c>
      <c r="AV131" s="43">
        <f t="shared" ref="AV131:AV133" si="540">L131+AG131</f>
        <v>199200</v>
      </c>
      <c r="AW131" s="32">
        <f t="shared" ref="AW131:AW133" si="541">AX131+AY131</f>
        <v>31.144199999999998</v>
      </c>
      <c r="AX131" s="32">
        <f t="shared" ref="AX131:AY133" si="542">N131+AN131</f>
        <v>24.814599999999999</v>
      </c>
      <c r="AY131" s="32">
        <f t="shared" si="542"/>
        <v>6.3296000000000001</v>
      </c>
    </row>
    <row r="132" spans="1:52" x14ac:dyDescent="0.25">
      <c r="A132" s="2">
        <v>1440</v>
      </c>
      <c r="B132" s="18">
        <v>600010481</v>
      </c>
      <c r="C132" s="18" t="s">
        <v>132</v>
      </c>
      <c r="D132" s="2">
        <v>3123</v>
      </c>
      <c r="E132" s="2" t="s">
        <v>62</v>
      </c>
      <c r="F132" s="18" t="s">
        <v>218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18">
        <v>0</v>
      </c>
      <c r="N132" s="18">
        <v>0</v>
      </c>
      <c r="O132" s="18">
        <v>0</v>
      </c>
      <c r="P132" s="43"/>
      <c r="Q132" s="43"/>
      <c r="R132" s="43"/>
      <c r="S132" s="43"/>
      <c r="T132" s="43"/>
      <c r="U132" s="43">
        <f t="shared" si="527"/>
        <v>0</v>
      </c>
      <c r="V132" s="43"/>
      <c r="W132" s="43"/>
      <c r="X132" s="43"/>
      <c r="Y132" s="43"/>
      <c r="Z132" s="43">
        <f t="shared" si="528"/>
        <v>0</v>
      </c>
      <c r="AA132" s="43">
        <f t="shared" si="529"/>
        <v>0</v>
      </c>
      <c r="AB132" s="43">
        <f t="shared" si="530"/>
        <v>0</v>
      </c>
      <c r="AC132" s="43">
        <f t="shared" si="531"/>
        <v>0</v>
      </c>
      <c r="AD132" s="43"/>
      <c r="AE132" s="43"/>
      <c r="AF132" s="43"/>
      <c r="AG132" s="43">
        <f t="shared" si="532"/>
        <v>0</v>
      </c>
      <c r="AH132" s="32"/>
      <c r="AI132" s="32"/>
      <c r="AJ132" s="18"/>
      <c r="AK132" s="18"/>
      <c r="AL132" s="18"/>
      <c r="AM132" s="18"/>
      <c r="AN132" s="32">
        <f t="shared" si="533"/>
        <v>0</v>
      </c>
      <c r="AO132" s="32">
        <f t="shared" si="534"/>
        <v>0</v>
      </c>
      <c r="AP132" s="32">
        <f t="shared" si="535"/>
        <v>0</v>
      </c>
      <c r="AQ132" s="43">
        <f t="shared" si="536"/>
        <v>0</v>
      </c>
      <c r="AR132" s="43">
        <f t="shared" si="537"/>
        <v>0</v>
      </c>
      <c r="AS132" s="43">
        <f t="shared" si="538"/>
        <v>0</v>
      </c>
      <c r="AT132" s="43">
        <f t="shared" si="539"/>
        <v>0</v>
      </c>
      <c r="AU132" s="43">
        <f t="shared" si="539"/>
        <v>0</v>
      </c>
      <c r="AV132" s="43">
        <f t="shared" si="540"/>
        <v>0</v>
      </c>
      <c r="AW132" s="32">
        <f t="shared" si="541"/>
        <v>0</v>
      </c>
      <c r="AX132" s="32">
        <f t="shared" si="542"/>
        <v>0</v>
      </c>
      <c r="AY132" s="32">
        <f t="shared" si="542"/>
        <v>0</v>
      </c>
    </row>
    <row r="133" spans="1:52" x14ac:dyDescent="0.25">
      <c r="A133" s="2">
        <v>1440</v>
      </c>
      <c r="B133" s="18">
        <v>600010481</v>
      </c>
      <c r="C133" s="18" t="s">
        <v>132</v>
      </c>
      <c r="D133" s="2">
        <v>3147</v>
      </c>
      <c r="E133" s="2" t="s">
        <v>64</v>
      </c>
      <c r="F133" s="18" t="s">
        <v>218</v>
      </c>
      <c r="G133" s="43">
        <v>7296785</v>
      </c>
      <c r="H133" s="43">
        <v>5329113</v>
      </c>
      <c r="I133" s="43">
        <v>0</v>
      </c>
      <c r="J133" s="43">
        <v>1801240</v>
      </c>
      <c r="K133" s="43">
        <v>106582</v>
      </c>
      <c r="L133" s="43">
        <v>59850</v>
      </c>
      <c r="M133" s="18">
        <v>13.02</v>
      </c>
      <c r="N133" s="18">
        <v>8.41</v>
      </c>
      <c r="O133" s="18">
        <v>4.6099999999999994</v>
      </c>
      <c r="P133" s="43"/>
      <c r="Q133" s="43"/>
      <c r="R133" s="43"/>
      <c r="S133" s="43"/>
      <c r="T133" s="43"/>
      <c r="U133" s="43">
        <f t="shared" si="527"/>
        <v>0</v>
      </c>
      <c r="V133" s="43"/>
      <c r="W133" s="43"/>
      <c r="X133" s="43"/>
      <c r="Y133" s="43"/>
      <c r="Z133" s="43">
        <f t="shared" si="528"/>
        <v>0</v>
      </c>
      <c r="AA133" s="43">
        <f t="shared" si="529"/>
        <v>0</v>
      </c>
      <c r="AB133" s="43">
        <f t="shared" si="530"/>
        <v>0</v>
      </c>
      <c r="AC133" s="43">
        <f t="shared" si="531"/>
        <v>0</v>
      </c>
      <c r="AD133" s="43"/>
      <c r="AE133" s="43"/>
      <c r="AF133" s="43"/>
      <c r="AG133" s="43">
        <f t="shared" si="532"/>
        <v>0</v>
      </c>
      <c r="AH133" s="32"/>
      <c r="AI133" s="32"/>
      <c r="AJ133" s="18"/>
      <c r="AK133" s="18"/>
      <c r="AL133" s="18"/>
      <c r="AM133" s="18"/>
      <c r="AN133" s="32">
        <f t="shared" si="533"/>
        <v>0</v>
      </c>
      <c r="AO133" s="32">
        <f t="shared" si="534"/>
        <v>0</v>
      </c>
      <c r="AP133" s="32">
        <f t="shared" si="535"/>
        <v>0</v>
      </c>
      <c r="AQ133" s="43">
        <f t="shared" si="536"/>
        <v>7296785</v>
      </c>
      <c r="AR133" s="43">
        <f t="shared" si="537"/>
        <v>5329113</v>
      </c>
      <c r="AS133" s="43">
        <f t="shared" si="538"/>
        <v>0</v>
      </c>
      <c r="AT133" s="43">
        <f t="shared" si="539"/>
        <v>1801240</v>
      </c>
      <c r="AU133" s="43">
        <f t="shared" si="539"/>
        <v>106582</v>
      </c>
      <c r="AV133" s="43">
        <f t="shared" si="540"/>
        <v>59850</v>
      </c>
      <c r="AW133" s="32">
        <f t="shared" si="541"/>
        <v>13.02</v>
      </c>
      <c r="AX133" s="32">
        <f t="shared" si="542"/>
        <v>8.41</v>
      </c>
      <c r="AY133" s="32">
        <f t="shared" si="542"/>
        <v>4.6099999999999994</v>
      </c>
    </row>
    <row r="134" spans="1:52" x14ac:dyDescent="0.25">
      <c r="A134" s="23"/>
      <c r="B134" s="24"/>
      <c r="C134" s="24" t="s">
        <v>191</v>
      </c>
      <c r="D134" s="23"/>
      <c r="E134" s="23"/>
      <c r="F134" s="24"/>
      <c r="G134" s="26">
        <v>30751468</v>
      </c>
      <c r="H134" s="26">
        <v>21844082</v>
      </c>
      <c r="I134" s="26">
        <v>618950</v>
      </c>
      <c r="J134" s="26">
        <v>7592505</v>
      </c>
      <c r="K134" s="26">
        <v>436881</v>
      </c>
      <c r="L134" s="26">
        <v>259050</v>
      </c>
      <c r="M134" s="24">
        <v>44.164199999999994</v>
      </c>
      <c r="N134" s="24">
        <v>33.224599999999995</v>
      </c>
      <c r="O134" s="24">
        <v>10.939599999999999</v>
      </c>
      <c r="P134" s="26">
        <f t="shared" ref="P134:AY134" si="543">SUM(P131:P133)</f>
        <v>0</v>
      </c>
      <c r="Q134" s="26">
        <f t="shared" si="543"/>
        <v>0</v>
      </c>
      <c r="R134" s="26">
        <f t="shared" si="543"/>
        <v>0</v>
      </c>
      <c r="S134" s="26">
        <f t="shared" si="543"/>
        <v>0</v>
      </c>
      <c r="T134" s="26">
        <f t="shared" si="543"/>
        <v>0</v>
      </c>
      <c r="U134" s="26">
        <f t="shared" si="543"/>
        <v>0</v>
      </c>
      <c r="V134" s="26">
        <f t="shared" si="543"/>
        <v>0</v>
      </c>
      <c r="W134" s="26">
        <f t="shared" si="543"/>
        <v>0</v>
      </c>
      <c r="X134" s="26">
        <f t="shared" si="543"/>
        <v>0</v>
      </c>
      <c r="Y134" s="26">
        <f t="shared" si="543"/>
        <v>0</v>
      </c>
      <c r="Z134" s="26">
        <f t="shared" si="543"/>
        <v>0</v>
      </c>
      <c r="AA134" s="26">
        <f t="shared" si="543"/>
        <v>0</v>
      </c>
      <c r="AB134" s="26">
        <f t="shared" si="543"/>
        <v>0</v>
      </c>
      <c r="AC134" s="26">
        <f t="shared" si="543"/>
        <v>0</v>
      </c>
      <c r="AD134" s="26">
        <f t="shared" si="543"/>
        <v>0</v>
      </c>
      <c r="AE134" s="26">
        <f t="shared" si="543"/>
        <v>0</v>
      </c>
      <c r="AF134" s="26">
        <f t="shared" si="543"/>
        <v>0</v>
      </c>
      <c r="AG134" s="26">
        <f t="shared" si="543"/>
        <v>0</v>
      </c>
      <c r="AH134" s="51">
        <f t="shared" si="543"/>
        <v>0</v>
      </c>
      <c r="AI134" s="51">
        <f t="shared" si="543"/>
        <v>0</v>
      </c>
      <c r="AJ134" s="24">
        <f t="shared" si="543"/>
        <v>0</v>
      </c>
      <c r="AK134" s="24">
        <f t="shared" si="543"/>
        <v>0</v>
      </c>
      <c r="AL134" s="24">
        <f t="shared" si="543"/>
        <v>0</v>
      </c>
      <c r="AM134" s="24">
        <f t="shared" si="543"/>
        <v>0</v>
      </c>
      <c r="AN134" s="51">
        <f t="shared" si="543"/>
        <v>0</v>
      </c>
      <c r="AO134" s="51">
        <f t="shared" si="543"/>
        <v>0</v>
      </c>
      <c r="AP134" s="51">
        <f t="shared" si="543"/>
        <v>0</v>
      </c>
      <c r="AQ134" s="26">
        <f t="shared" si="543"/>
        <v>30751468</v>
      </c>
      <c r="AR134" s="26">
        <f t="shared" si="543"/>
        <v>21844082</v>
      </c>
      <c r="AS134" s="26">
        <f t="shared" si="543"/>
        <v>618950</v>
      </c>
      <c r="AT134" s="26">
        <f t="shared" si="543"/>
        <v>7592505</v>
      </c>
      <c r="AU134" s="26">
        <f t="shared" si="543"/>
        <v>436881</v>
      </c>
      <c r="AV134" s="26">
        <f t="shared" si="543"/>
        <v>259050</v>
      </c>
      <c r="AW134" s="51">
        <f t="shared" si="543"/>
        <v>44.164199999999994</v>
      </c>
      <c r="AX134" s="51">
        <f t="shared" si="543"/>
        <v>33.224599999999995</v>
      </c>
      <c r="AY134" s="51">
        <f t="shared" si="543"/>
        <v>10.939599999999999</v>
      </c>
      <c r="AZ134" s="15">
        <f>AR134-H134</f>
        <v>0</v>
      </c>
    </row>
    <row r="135" spans="1:52" x14ac:dyDescent="0.25">
      <c r="A135" s="2">
        <v>1442</v>
      </c>
      <c r="B135" s="18">
        <v>600010686</v>
      </c>
      <c r="C135" s="18" t="s">
        <v>133</v>
      </c>
      <c r="D135" s="2">
        <v>3123</v>
      </c>
      <c r="E135" s="2" t="s">
        <v>60</v>
      </c>
      <c r="F135" s="18" t="s">
        <v>61</v>
      </c>
      <c r="G135" s="43">
        <v>54875455</v>
      </c>
      <c r="H135" s="43">
        <v>39915799</v>
      </c>
      <c r="I135" s="43">
        <v>100000</v>
      </c>
      <c r="J135" s="43">
        <v>13525340</v>
      </c>
      <c r="K135" s="43">
        <v>798316</v>
      </c>
      <c r="L135" s="43">
        <v>536000</v>
      </c>
      <c r="M135" s="18">
        <v>77.618700000000004</v>
      </c>
      <c r="N135" s="18">
        <v>52.860199999999999</v>
      </c>
      <c r="O135" s="18">
        <v>24.758500000000002</v>
      </c>
      <c r="P135" s="43"/>
      <c r="Q135" s="43"/>
      <c r="R135" s="43"/>
      <c r="S135" s="43"/>
      <c r="T135" s="43"/>
      <c r="U135" s="43">
        <f t="shared" ref="U135:U136" si="544">P135+Q135+R135+S135+T135</f>
        <v>0</v>
      </c>
      <c r="V135" s="43"/>
      <c r="W135" s="43"/>
      <c r="X135" s="43"/>
      <c r="Y135" s="43"/>
      <c r="Z135" s="43">
        <f t="shared" ref="Z135:Z136" si="545">V135+W135+X135+Y135</f>
        <v>0</v>
      </c>
      <c r="AA135" s="43">
        <f t="shared" ref="AA135:AA136" si="546">U135+Z135</f>
        <v>0</v>
      </c>
      <c r="AB135" s="43">
        <f t="shared" ref="AB135:AB136" si="547">ROUND((U135+V135+W135)*33.8%,0)</f>
        <v>0</v>
      </c>
      <c r="AC135" s="43">
        <f t="shared" ref="AC135:AC136" si="548">ROUND(U135*2%,0)</f>
        <v>0</v>
      </c>
      <c r="AD135" s="43"/>
      <c r="AE135" s="43"/>
      <c r="AF135" s="43"/>
      <c r="AG135" s="43">
        <f t="shared" ref="AG135:AG136" si="549">AD135+AE135+AF135</f>
        <v>0</v>
      </c>
      <c r="AH135" s="32"/>
      <c r="AI135" s="32"/>
      <c r="AJ135" s="18"/>
      <c r="AK135" s="18"/>
      <c r="AL135" s="18"/>
      <c r="AM135" s="18"/>
      <c r="AN135" s="32">
        <f t="shared" ref="AN135:AN136" si="550">AH135+AJ135+AK135+AL135</f>
        <v>0</v>
      </c>
      <c r="AO135" s="32">
        <f t="shared" ref="AO135:AO136" si="551">AI135+AM135</f>
        <v>0</v>
      </c>
      <c r="AP135" s="32">
        <f t="shared" ref="AP135:AP136" si="552">AN135+AO135</f>
        <v>0</v>
      </c>
      <c r="AQ135" s="43">
        <f t="shared" ref="AQ135:AQ136" si="553">AR135+AS135+AT135+AU135+AV135</f>
        <v>54875455</v>
      </c>
      <c r="AR135" s="43">
        <f t="shared" ref="AR135:AR136" si="554">H135+U135</f>
        <v>39915799</v>
      </c>
      <c r="AS135" s="43">
        <f t="shared" ref="AS135:AS136" si="555">I135+Z135</f>
        <v>100000</v>
      </c>
      <c r="AT135" s="43">
        <f t="shared" ref="AT135:AU136" si="556">J135+AB135</f>
        <v>13525340</v>
      </c>
      <c r="AU135" s="43">
        <f t="shared" si="556"/>
        <v>798316</v>
      </c>
      <c r="AV135" s="43">
        <f t="shared" ref="AV135:AV136" si="557">L135+AG135</f>
        <v>536000</v>
      </c>
      <c r="AW135" s="32">
        <f t="shared" ref="AW135:AW136" si="558">AX135+AY135</f>
        <v>77.618700000000004</v>
      </c>
      <c r="AX135" s="32">
        <f t="shared" ref="AX135:AY136" si="559">N135+AN135</f>
        <v>52.860199999999999</v>
      </c>
      <c r="AY135" s="32">
        <f t="shared" si="559"/>
        <v>24.758500000000002</v>
      </c>
    </row>
    <row r="136" spans="1:52" x14ac:dyDescent="0.25">
      <c r="A136" s="2">
        <v>1442</v>
      </c>
      <c r="B136" s="18">
        <v>600010686</v>
      </c>
      <c r="C136" s="18" t="s">
        <v>133</v>
      </c>
      <c r="D136" s="2">
        <v>3123</v>
      </c>
      <c r="E136" s="2" t="s">
        <v>62</v>
      </c>
      <c r="F136" s="18" t="s">
        <v>218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18">
        <v>0</v>
      </c>
      <c r="N136" s="18">
        <v>0</v>
      </c>
      <c r="O136" s="18">
        <v>0</v>
      </c>
      <c r="P136" s="43"/>
      <c r="Q136" s="43"/>
      <c r="R136" s="43"/>
      <c r="S136" s="43"/>
      <c r="T136" s="43"/>
      <c r="U136" s="43">
        <f t="shared" si="544"/>
        <v>0</v>
      </c>
      <c r="V136" s="43"/>
      <c r="W136" s="43"/>
      <c r="X136" s="43"/>
      <c r="Y136" s="43"/>
      <c r="Z136" s="43">
        <f t="shared" si="545"/>
        <v>0</v>
      </c>
      <c r="AA136" s="43">
        <f t="shared" si="546"/>
        <v>0</v>
      </c>
      <c r="AB136" s="43">
        <f t="shared" si="547"/>
        <v>0</v>
      </c>
      <c r="AC136" s="43">
        <f t="shared" si="548"/>
        <v>0</v>
      </c>
      <c r="AD136" s="43"/>
      <c r="AE136" s="43"/>
      <c r="AF136" s="43"/>
      <c r="AG136" s="43">
        <f t="shared" si="549"/>
        <v>0</v>
      </c>
      <c r="AH136" s="32"/>
      <c r="AI136" s="32"/>
      <c r="AJ136" s="18"/>
      <c r="AK136" s="18"/>
      <c r="AL136" s="18"/>
      <c r="AM136" s="18"/>
      <c r="AN136" s="32">
        <f t="shared" si="550"/>
        <v>0</v>
      </c>
      <c r="AO136" s="32">
        <f t="shared" si="551"/>
        <v>0</v>
      </c>
      <c r="AP136" s="32">
        <f t="shared" si="552"/>
        <v>0</v>
      </c>
      <c r="AQ136" s="43">
        <f t="shared" si="553"/>
        <v>0</v>
      </c>
      <c r="AR136" s="43">
        <f t="shared" si="554"/>
        <v>0</v>
      </c>
      <c r="AS136" s="43">
        <f t="shared" si="555"/>
        <v>0</v>
      </c>
      <c r="AT136" s="43">
        <f t="shared" si="556"/>
        <v>0</v>
      </c>
      <c r="AU136" s="43">
        <f t="shared" si="556"/>
        <v>0</v>
      </c>
      <c r="AV136" s="43">
        <f t="shared" si="557"/>
        <v>0</v>
      </c>
      <c r="AW136" s="32">
        <f t="shared" si="558"/>
        <v>0</v>
      </c>
      <c r="AX136" s="32">
        <f t="shared" si="559"/>
        <v>0</v>
      </c>
      <c r="AY136" s="32">
        <f t="shared" si="559"/>
        <v>0</v>
      </c>
    </row>
    <row r="137" spans="1:52" x14ac:dyDescent="0.25">
      <c r="A137" s="23"/>
      <c r="B137" s="24"/>
      <c r="C137" s="24" t="s">
        <v>192</v>
      </c>
      <c r="D137" s="23"/>
      <c r="E137" s="23"/>
      <c r="F137" s="24"/>
      <c r="G137" s="26">
        <v>54875455</v>
      </c>
      <c r="H137" s="26">
        <v>39915799</v>
      </c>
      <c r="I137" s="26">
        <v>100000</v>
      </c>
      <c r="J137" s="26">
        <v>13525340</v>
      </c>
      <c r="K137" s="26">
        <v>798316</v>
      </c>
      <c r="L137" s="26">
        <v>536000</v>
      </c>
      <c r="M137" s="24">
        <v>77.618700000000004</v>
      </c>
      <c r="N137" s="24">
        <v>52.860199999999999</v>
      </c>
      <c r="O137" s="24">
        <v>24.758500000000002</v>
      </c>
      <c r="P137" s="26">
        <f t="shared" ref="P137:AY137" si="560">SUM(P135:P136)</f>
        <v>0</v>
      </c>
      <c r="Q137" s="26">
        <f t="shared" si="560"/>
        <v>0</v>
      </c>
      <c r="R137" s="26">
        <f t="shared" si="560"/>
        <v>0</v>
      </c>
      <c r="S137" s="26">
        <f t="shared" si="560"/>
        <v>0</v>
      </c>
      <c r="T137" s="26">
        <f t="shared" si="560"/>
        <v>0</v>
      </c>
      <c r="U137" s="26">
        <f t="shared" si="560"/>
        <v>0</v>
      </c>
      <c r="V137" s="26">
        <f t="shared" si="560"/>
        <v>0</v>
      </c>
      <c r="W137" s="26">
        <f t="shared" si="560"/>
        <v>0</v>
      </c>
      <c r="X137" s="26">
        <f t="shared" si="560"/>
        <v>0</v>
      </c>
      <c r="Y137" s="26">
        <f t="shared" si="560"/>
        <v>0</v>
      </c>
      <c r="Z137" s="26">
        <f t="shared" si="560"/>
        <v>0</v>
      </c>
      <c r="AA137" s="26">
        <f t="shared" si="560"/>
        <v>0</v>
      </c>
      <c r="AB137" s="26">
        <f t="shared" si="560"/>
        <v>0</v>
      </c>
      <c r="AC137" s="26">
        <f t="shared" si="560"/>
        <v>0</v>
      </c>
      <c r="AD137" s="26">
        <f t="shared" si="560"/>
        <v>0</v>
      </c>
      <c r="AE137" s="26">
        <f t="shared" si="560"/>
        <v>0</v>
      </c>
      <c r="AF137" s="26">
        <f t="shared" si="560"/>
        <v>0</v>
      </c>
      <c r="AG137" s="26">
        <f t="shared" si="560"/>
        <v>0</v>
      </c>
      <c r="AH137" s="51">
        <f t="shared" si="560"/>
        <v>0</v>
      </c>
      <c r="AI137" s="51">
        <f t="shared" si="560"/>
        <v>0</v>
      </c>
      <c r="AJ137" s="24">
        <f t="shared" si="560"/>
        <v>0</v>
      </c>
      <c r="AK137" s="24">
        <f t="shared" si="560"/>
        <v>0</v>
      </c>
      <c r="AL137" s="24">
        <f t="shared" si="560"/>
        <v>0</v>
      </c>
      <c r="AM137" s="24">
        <f t="shared" si="560"/>
        <v>0</v>
      </c>
      <c r="AN137" s="51">
        <f t="shared" si="560"/>
        <v>0</v>
      </c>
      <c r="AO137" s="51">
        <f t="shared" si="560"/>
        <v>0</v>
      </c>
      <c r="AP137" s="51">
        <f t="shared" si="560"/>
        <v>0</v>
      </c>
      <c r="AQ137" s="26">
        <f t="shared" si="560"/>
        <v>54875455</v>
      </c>
      <c r="AR137" s="26">
        <f t="shared" si="560"/>
        <v>39915799</v>
      </c>
      <c r="AS137" s="26">
        <f t="shared" si="560"/>
        <v>100000</v>
      </c>
      <c r="AT137" s="26">
        <f t="shared" si="560"/>
        <v>13525340</v>
      </c>
      <c r="AU137" s="26">
        <f t="shared" si="560"/>
        <v>798316</v>
      </c>
      <c r="AV137" s="26">
        <f t="shared" si="560"/>
        <v>536000</v>
      </c>
      <c r="AW137" s="51">
        <f t="shared" si="560"/>
        <v>77.618700000000004</v>
      </c>
      <c r="AX137" s="51">
        <f t="shared" si="560"/>
        <v>52.860199999999999</v>
      </c>
      <c r="AY137" s="51">
        <f t="shared" si="560"/>
        <v>24.758500000000002</v>
      </c>
      <c r="AZ137" s="15">
        <f>AR137-H137</f>
        <v>0</v>
      </c>
    </row>
    <row r="138" spans="1:52" x14ac:dyDescent="0.25">
      <c r="A138" s="2">
        <v>1443</v>
      </c>
      <c r="B138" s="18">
        <v>600170918</v>
      </c>
      <c r="C138" s="18" t="s">
        <v>134</v>
      </c>
      <c r="D138" s="2">
        <v>3123</v>
      </c>
      <c r="E138" s="2" t="s">
        <v>60</v>
      </c>
      <c r="F138" s="18" t="s">
        <v>61</v>
      </c>
      <c r="G138" s="43">
        <v>22929260</v>
      </c>
      <c r="H138" s="43">
        <v>16570562</v>
      </c>
      <c r="I138" s="43">
        <v>179400</v>
      </c>
      <c r="J138" s="43">
        <v>5661487</v>
      </c>
      <c r="K138" s="43">
        <v>331411</v>
      </c>
      <c r="L138" s="43">
        <v>186400</v>
      </c>
      <c r="M138" s="18">
        <v>34.4422</v>
      </c>
      <c r="N138" s="18">
        <v>25.904499999999999</v>
      </c>
      <c r="O138" s="18">
        <v>8.537700000000001</v>
      </c>
      <c r="P138" s="43"/>
      <c r="Q138" s="43"/>
      <c r="R138" s="43"/>
      <c r="S138" s="43"/>
      <c r="T138" s="43"/>
      <c r="U138" s="43">
        <f t="shared" ref="U138:U142" si="561">P138+Q138+R138+S138+T138</f>
        <v>0</v>
      </c>
      <c r="V138" s="43"/>
      <c r="W138" s="43"/>
      <c r="X138" s="43"/>
      <c r="Y138" s="43"/>
      <c r="Z138" s="43">
        <f t="shared" ref="Z138:Z142" si="562">V138+W138+X138+Y138</f>
        <v>0</v>
      </c>
      <c r="AA138" s="43">
        <f t="shared" ref="AA138:AA142" si="563">U138+Z138</f>
        <v>0</v>
      </c>
      <c r="AB138" s="43">
        <f t="shared" ref="AB138:AB142" si="564">ROUND((U138+V138+W138)*33.8%,0)</f>
        <v>0</v>
      </c>
      <c r="AC138" s="43">
        <f t="shared" ref="AC138:AC142" si="565">ROUND(U138*2%,0)</f>
        <v>0</v>
      </c>
      <c r="AD138" s="43"/>
      <c r="AE138" s="43"/>
      <c r="AF138" s="43"/>
      <c r="AG138" s="43">
        <f t="shared" ref="AG138:AG142" si="566">AD138+AE138+AF138</f>
        <v>0</v>
      </c>
      <c r="AH138" s="32"/>
      <c r="AI138" s="32"/>
      <c r="AJ138" s="18"/>
      <c r="AK138" s="18"/>
      <c r="AL138" s="18"/>
      <c r="AM138" s="18"/>
      <c r="AN138" s="32">
        <f t="shared" ref="AN138:AN142" si="567">AH138+AJ138+AK138+AL138</f>
        <v>0</v>
      </c>
      <c r="AO138" s="32">
        <f t="shared" ref="AO138:AO142" si="568">AI138+AM138</f>
        <v>0</v>
      </c>
      <c r="AP138" s="32">
        <f t="shared" ref="AP138:AP142" si="569">AN138+AO138</f>
        <v>0</v>
      </c>
      <c r="AQ138" s="43">
        <f t="shared" ref="AQ138:AQ142" si="570">AR138+AS138+AT138+AU138+AV138</f>
        <v>22929260</v>
      </c>
      <c r="AR138" s="43">
        <f t="shared" ref="AR138:AR142" si="571">H138+U138</f>
        <v>16570562</v>
      </c>
      <c r="AS138" s="43">
        <f t="shared" ref="AS138:AS142" si="572">I138+Z138</f>
        <v>179400</v>
      </c>
      <c r="AT138" s="43">
        <f t="shared" ref="AT138:AU142" si="573">J138+AB138</f>
        <v>5661487</v>
      </c>
      <c r="AU138" s="43">
        <f t="shared" si="573"/>
        <v>331411</v>
      </c>
      <c r="AV138" s="43">
        <f t="shared" ref="AV138:AV142" si="574">L138+AG138</f>
        <v>186400</v>
      </c>
      <c r="AW138" s="32">
        <f t="shared" ref="AW138:AW142" si="575">AX138+AY138</f>
        <v>34.4422</v>
      </c>
      <c r="AX138" s="32">
        <f t="shared" ref="AX138:AY142" si="576">N138+AN138</f>
        <v>25.904499999999999</v>
      </c>
      <c r="AY138" s="32">
        <f t="shared" si="576"/>
        <v>8.537700000000001</v>
      </c>
    </row>
    <row r="139" spans="1:52" x14ac:dyDescent="0.25">
      <c r="A139" s="2">
        <v>1443</v>
      </c>
      <c r="B139" s="18">
        <v>600170918</v>
      </c>
      <c r="C139" s="18" t="s">
        <v>134</v>
      </c>
      <c r="D139" s="2">
        <v>3123</v>
      </c>
      <c r="E139" s="2" t="s">
        <v>62</v>
      </c>
      <c r="F139" s="18" t="s">
        <v>218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18">
        <v>0</v>
      </c>
      <c r="N139" s="18">
        <v>0</v>
      </c>
      <c r="O139" s="18">
        <v>0</v>
      </c>
      <c r="P139" s="43"/>
      <c r="Q139" s="43"/>
      <c r="R139" s="43"/>
      <c r="S139" s="43"/>
      <c r="T139" s="43"/>
      <c r="U139" s="43">
        <f t="shared" si="561"/>
        <v>0</v>
      </c>
      <c r="V139" s="43"/>
      <c r="W139" s="43"/>
      <c r="X139" s="43"/>
      <c r="Y139" s="43"/>
      <c r="Z139" s="43">
        <f t="shared" si="562"/>
        <v>0</v>
      </c>
      <c r="AA139" s="43">
        <f t="shared" si="563"/>
        <v>0</v>
      </c>
      <c r="AB139" s="43">
        <f t="shared" si="564"/>
        <v>0</v>
      </c>
      <c r="AC139" s="43">
        <f t="shared" si="565"/>
        <v>0</v>
      </c>
      <c r="AD139" s="43"/>
      <c r="AE139" s="43"/>
      <c r="AF139" s="43"/>
      <c r="AG139" s="43">
        <f t="shared" si="566"/>
        <v>0</v>
      </c>
      <c r="AH139" s="32"/>
      <c r="AI139" s="32"/>
      <c r="AJ139" s="18"/>
      <c r="AK139" s="18"/>
      <c r="AL139" s="18"/>
      <c r="AM139" s="18"/>
      <c r="AN139" s="32">
        <f t="shared" si="567"/>
        <v>0</v>
      </c>
      <c r="AO139" s="32">
        <f t="shared" si="568"/>
        <v>0</v>
      </c>
      <c r="AP139" s="32">
        <f t="shared" si="569"/>
        <v>0</v>
      </c>
      <c r="AQ139" s="43">
        <f t="shared" si="570"/>
        <v>0</v>
      </c>
      <c r="AR139" s="43">
        <f t="shared" si="571"/>
        <v>0</v>
      </c>
      <c r="AS139" s="43">
        <f t="shared" si="572"/>
        <v>0</v>
      </c>
      <c r="AT139" s="43">
        <f t="shared" si="573"/>
        <v>0</v>
      </c>
      <c r="AU139" s="43">
        <f t="shared" si="573"/>
        <v>0</v>
      </c>
      <c r="AV139" s="43">
        <f t="shared" si="574"/>
        <v>0</v>
      </c>
      <c r="AW139" s="32">
        <f t="shared" si="575"/>
        <v>0</v>
      </c>
      <c r="AX139" s="32">
        <f t="shared" si="576"/>
        <v>0</v>
      </c>
      <c r="AY139" s="32">
        <f t="shared" si="576"/>
        <v>0</v>
      </c>
    </row>
    <row r="140" spans="1:52" x14ac:dyDescent="0.25">
      <c r="A140" s="2">
        <v>1443</v>
      </c>
      <c r="B140" s="18">
        <v>600170918</v>
      </c>
      <c r="C140" s="18" t="s">
        <v>134</v>
      </c>
      <c r="D140" s="2">
        <v>3141</v>
      </c>
      <c r="E140" s="2" t="s">
        <v>63</v>
      </c>
      <c r="F140" s="18" t="s">
        <v>218</v>
      </c>
      <c r="G140" s="43">
        <v>872062</v>
      </c>
      <c r="H140" s="43">
        <v>543910</v>
      </c>
      <c r="I140" s="43">
        <v>95000</v>
      </c>
      <c r="J140" s="43">
        <v>215952</v>
      </c>
      <c r="K140" s="43">
        <v>10878</v>
      </c>
      <c r="L140" s="43">
        <v>6322</v>
      </c>
      <c r="M140" s="18">
        <v>1.78</v>
      </c>
      <c r="N140" s="18">
        <v>0</v>
      </c>
      <c r="O140" s="18">
        <v>1.78</v>
      </c>
      <c r="P140" s="43"/>
      <c r="Q140" s="43"/>
      <c r="R140" s="43"/>
      <c r="S140" s="43"/>
      <c r="T140" s="43"/>
      <c r="U140" s="43">
        <f t="shared" si="561"/>
        <v>0</v>
      </c>
      <c r="V140" s="43"/>
      <c r="W140" s="43"/>
      <c r="X140" s="43"/>
      <c r="Y140" s="43"/>
      <c r="Z140" s="43">
        <f t="shared" si="562"/>
        <v>0</v>
      </c>
      <c r="AA140" s="43">
        <f t="shared" si="563"/>
        <v>0</v>
      </c>
      <c r="AB140" s="43">
        <f t="shared" si="564"/>
        <v>0</v>
      </c>
      <c r="AC140" s="43">
        <f t="shared" si="565"/>
        <v>0</v>
      </c>
      <c r="AD140" s="43"/>
      <c r="AE140" s="43"/>
      <c r="AF140" s="43"/>
      <c r="AG140" s="43">
        <f t="shared" si="566"/>
        <v>0</v>
      </c>
      <c r="AH140" s="32"/>
      <c r="AI140" s="32"/>
      <c r="AJ140" s="18"/>
      <c r="AK140" s="18"/>
      <c r="AL140" s="18"/>
      <c r="AM140" s="18"/>
      <c r="AN140" s="32">
        <f t="shared" si="567"/>
        <v>0</v>
      </c>
      <c r="AO140" s="32">
        <f t="shared" si="568"/>
        <v>0</v>
      </c>
      <c r="AP140" s="32">
        <f t="shared" si="569"/>
        <v>0</v>
      </c>
      <c r="AQ140" s="43">
        <f t="shared" si="570"/>
        <v>872062</v>
      </c>
      <c r="AR140" s="43">
        <f t="shared" si="571"/>
        <v>543910</v>
      </c>
      <c r="AS140" s="43">
        <f t="shared" si="572"/>
        <v>95000</v>
      </c>
      <c r="AT140" s="43">
        <f t="shared" si="573"/>
        <v>215952</v>
      </c>
      <c r="AU140" s="43">
        <f t="shared" si="573"/>
        <v>10878</v>
      </c>
      <c r="AV140" s="43">
        <f t="shared" si="574"/>
        <v>6322</v>
      </c>
      <c r="AW140" s="32">
        <f t="shared" si="575"/>
        <v>1.78</v>
      </c>
      <c r="AX140" s="32">
        <f t="shared" si="576"/>
        <v>0</v>
      </c>
      <c r="AY140" s="32">
        <f t="shared" si="576"/>
        <v>1.78</v>
      </c>
    </row>
    <row r="141" spans="1:52" x14ac:dyDescent="0.25">
      <c r="A141" s="2">
        <v>1443</v>
      </c>
      <c r="B141" s="18">
        <v>600170918</v>
      </c>
      <c r="C141" s="18" t="s">
        <v>134</v>
      </c>
      <c r="D141" s="2">
        <v>3141</v>
      </c>
      <c r="E141" s="2" t="s">
        <v>63</v>
      </c>
      <c r="F141" s="18" t="s">
        <v>218</v>
      </c>
      <c r="G141" s="43">
        <v>1075352</v>
      </c>
      <c r="H141" s="43">
        <v>787057</v>
      </c>
      <c r="I141" s="43">
        <v>0</v>
      </c>
      <c r="J141" s="43">
        <v>266026</v>
      </c>
      <c r="K141" s="43">
        <v>15741</v>
      </c>
      <c r="L141" s="43">
        <v>6528</v>
      </c>
      <c r="M141" s="18">
        <v>2.68</v>
      </c>
      <c r="N141" s="18">
        <v>0</v>
      </c>
      <c r="O141" s="18">
        <v>2.68</v>
      </c>
      <c r="P141" s="43"/>
      <c r="Q141" s="43"/>
      <c r="R141" s="43"/>
      <c r="S141" s="43"/>
      <c r="T141" s="43"/>
      <c r="U141" s="43">
        <f t="shared" si="561"/>
        <v>0</v>
      </c>
      <c r="V141" s="43"/>
      <c r="W141" s="43"/>
      <c r="X141" s="43"/>
      <c r="Y141" s="43"/>
      <c r="Z141" s="43">
        <f t="shared" si="562"/>
        <v>0</v>
      </c>
      <c r="AA141" s="43">
        <f t="shared" si="563"/>
        <v>0</v>
      </c>
      <c r="AB141" s="43">
        <f t="shared" si="564"/>
        <v>0</v>
      </c>
      <c r="AC141" s="43">
        <f t="shared" si="565"/>
        <v>0</v>
      </c>
      <c r="AD141" s="43"/>
      <c r="AE141" s="43"/>
      <c r="AF141" s="43"/>
      <c r="AG141" s="43">
        <f t="shared" si="566"/>
        <v>0</v>
      </c>
      <c r="AH141" s="32"/>
      <c r="AI141" s="32"/>
      <c r="AJ141" s="18"/>
      <c r="AK141" s="18"/>
      <c r="AL141" s="18"/>
      <c r="AM141" s="18"/>
      <c r="AN141" s="32">
        <f t="shared" si="567"/>
        <v>0</v>
      </c>
      <c r="AO141" s="32">
        <f t="shared" si="568"/>
        <v>0</v>
      </c>
      <c r="AP141" s="32">
        <f t="shared" si="569"/>
        <v>0</v>
      </c>
      <c r="AQ141" s="43">
        <f t="shared" si="570"/>
        <v>1075352</v>
      </c>
      <c r="AR141" s="43">
        <f t="shared" si="571"/>
        <v>787057</v>
      </c>
      <c r="AS141" s="43">
        <f t="shared" si="572"/>
        <v>0</v>
      </c>
      <c r="AT141" s="43">
        <f t="shared" si="573"/>
        <v>266026</v>
      </c>
      <c r="AU141" s="43">
        <f t="shared" si="573"/>
        <v>15741</v>
      </c>
      <c r="AV141" s="43">
        <f t="shared" si="574"/>
        <v>6528</v>
      </c>
      <c r="AW141" s="32">
        <f t="shared" si="575"/>
        <v>2.68</v>
      </c>
      <c r="AX141" s="32">
        <f t="shared" si="576"/>
        <v>0</v>
      </c>
      <c r="AY141" s="32">
        <f t="shared" si="576"/>
        <v>2.68</v>
      </c>
    </row>
    <row r="142" spans="1:52" x14ac:dyDescent="0.25">
      <c r="A142" s="2">
        <v>1443</v>
      </c>
      <c r="B142" s="18">
        <v>600170918</v>
      </c>
      <c r="C142" s="18" t="s">
        <v>134</v>
      </c>
      <c r="D142" s="2">
        <v>3147</v>
      </c>
      <c r="E142" s="2" t="s">
        <v>64</v>
      </c>
      <c r="F142" s="18" t="s">
        <v>218</v>
      </c>
      <c r="G142" s="43">
        <v>3722883</v>
      </c>
      <c r="H142" s="43">
        <v>2722889</v>
      </c>
      <c r="I142" s="43">
        <v>0</v>
      </c>
      <c r="J142" s="43">
        <v>920336</v>
      </c>
      <c r="K142" s="43">
        <v>54458</v>
      </c>
      <c r="L142" s="43">
        <v>25200</v>
      </c>
      <c r="M142" s="18">
        <v>6.46</v>
      </c>
      <c r="N142" s="18">
        <v>4.5199999999999996</v>
      </c>
      <c r="O142" s="18">
        <v>1.9400000000000004</v>
      </c>
      <c r="P142" s="43"/>
      <c r="Q142" s="43"/>
      <c r="R142" s="43"/>
      <c r="S142" s="43"/>
      <c r="T142" s="43"/>
      <c r="U142" s="43">
        <f t="shared" si="561"/>
        <v>0</v>
      </c>
      <c r="V142" s="43"/>
      <c r="W142" s="43"/>
      <c r="X142" s="43"/>
      <c r="Y142" s="43"/>
      <c r="Z142" s="43">
        <f t="shared" si="562"/>
        <v>0</v>
      </c>
      <c r="AA142" s="43">
        <f t="shared" si="563"/>
        <v>0</v>
      </c>
      <c r="AB142" s="43">
        <f t="shared" si="564"/>
        <v>0</v>
      </c>
      <c r="AC142" s="43">
        <f t="shared" si="565"/>
        <v>0</v>
      </c>
      <c r="AD142" s="43"/>
      <c r="AE142" s="43"/>
      <c r="AF142" s="43"/>
      <c r="AG142" s="43">
        <f t="shared" si="566"/>
        <v>0</v>
      </c>
      <c r="AH142" s="32"/>
      <c r="AI142" s="32"/>
      <c r="AJ142" s="18"/>
      <c r="AK142" s="18"/>
      <c r="AL142" s="18"/>
      <c r="AM142" s="18"/>
      <c r="AN142" s="32">
        <f t="shared" si="567"/>
        <v>0</v>
      </c>
      <c r="AO142" s="32">
        <f t="shared" si="568"/>
        <v>0</v>
      </c>
      <c r="AP142" s="32">
        <f t="shared" si="569"/>
        <v>0</v>
      </c>
      <c r="AQ142" s="43">
        <f t="shared" si="570"/>
        <v>3722883</v>
      </c>
      <c r="AR142" s="43">
        <f t="shared" si="571"/>
        <v>2722889</v>
      </c>
      <c r="AS142" s="43">
        <f t="shared" si="572"/>
        <v>0</v>
      </c>
      <c r="AT142" s="43">
        <f t="shared" si="573"/>
        <v>920336</v>
      </c>
      <c r="AU142" s="43">
        <f t="shared" si="573"/>
        <v>54458</v>
      </c>
      <c r="AV142" s="43">
        <f t="shared" si="574"/>
        <v>25200</v>
      </c>
      <c r="AW142" s="32">
        <f t="shared" si="575"/>
        <v>6.46</v>
      </c>
      <c r="AX142" s="32">
        <f t="shared" si="576"/>
        <v>4.5199999999999996</v>
      </c>
      <c r="AY142" s="32">
        <f t="shared" si="576"/>
        <v>1.9400000000000004</v>
      </c>
    </row>
    <row r="143" spans="1:52" x14ac:dyDescent="0.25">
      <c r="A143" s="23"/>
      <c r="B143" s="24"/>
      <c r="C143" s="24" t="s">
        <v>193</v>
      </c>
      <c r="D143" s="23"/>
      <c r="E143" s="23"/>
      <c r="F143" s="24"/>
      <c r="G143" s="26">
        <v>28599557</v>
      </c>
      <c r="H143" s="26">
        <v>20624418</v>
      </c>
      <c r="I143" s="26">
        <v>274400</v>
      </c>
      <c r="J143" s="26">
        <v>7063801</v>
      </c>
      <c r="K143" s="26">
        <v>412488</v>
      </c>
      <c r="L143" s="26">
        <v>224450</v>
      </c>
      <c r="M143" s="24">
        <v>45.362200000000001</v>
      </c>
      <c r="N143" s="24">
        <v>30.424499999999998</v>
      </c>
      <c r="O143" s="24">
        <v>14.9377</v>
      </c>
      <c r="P143" s="26">
        <f t="shared" ref="P143:AY143" si="577">SUM(P138:P142)</f>
        <v>0</v>
      </c>
      <c r="Q143" s="26">
        <f t="shared" si="577"/>
        <v>0</v>
      </c>
      <c r="R143" s="26">
        <f t="shared" si="577"/>
        <v>0</v>
      </c>
      <c r="S143" s="26">
        <f t="shared" si="577"/>
        <v>0</v>
      </c>
      <c r="T143" s="26">
        <f t="shared" si="577"/>
        <v>0</v>
      </c>
      <c r="U143" s="26">
        <f t="shared" si="577"/>
        <v>0</v>
      </c>
      <c r="V143" s="26">
        <f t="shared" si="577"/>
        <v>0</v>
      </c>
      <c r="W143" s="26">
        <f t="shared" si="577"/>
        <v>0</v>
      </c>
      <c r="X143" s="26">
        <f t="shared" si="577"/>
        <v>0</v>
      </c>
      <c r="Y143" s="26">
        <f t="shared" si="577"/>
        <v>0</v>
      </c>
      <c r="Z143" s="26">
        <f t="shared" si="577"/>
        <v>0</v>
      </c>
      <c r="AA143" s="26">
        <f t="shared" si="577"/>
        <v>0</v>
      </c>
      <c r="AB143" s="26">
        <f t="shared" si="577"/>
        <v>0</v>
      </c>
      <c r="AC143" s="26">
        <f t="shared" si="577"/>
        <v>0</v>
      </c>
      <c r="AD143" s="26">
        <f t="shared" si="577"/>
        <v>0</v>
      </c>
      <c r="AE143" s="26">
        <f t="shared" si="577"/>
        <v>0</v>
      </c>
      <c r="AF143" s="26">
        <f t="shared" si="577"/>
        <v>0</v>
      </c>
      <c r="AG143" s="26">
        <f t="shared" si="577"/>
        <v>0</v>
      </c>
      <c r="AH143" s="51">
        <f t="shared" si="577"/>
        <v>0</v>
      </c>
      <c r="AI143" s="51">
        <f t="shared" si="577"/>
        <v>0</v>
      </c>
      <c r="AJ143" s="24">
        <f t="shared" si="577"/>
        <v>0</v>
      </c>
      <c r="AK143" s="24">
        <f t="shared" si="577"/>
        <v>0</v>
      </c>
      <c r="AL143" s="24">
        <f t="shared" si="577"/>
        <v>0</v>
      </c>
      <c r="AM143" s="24">
        <f t="shared" si="577"/>
        <v>0</v>
      </c>
      <c r="AN143" s="51">
        <f t="shared" si="577"/>
        <v>0</v>
      </c>
      <c r="AO143" s="51">
        <f t="shared" si="577"/>
        <v>0</v>
      </c>
      <c r="AP143" s="51">
        <f t="shared" si="577"/>
        <v>0</v>
      </c>
      <c r="AQ143" s="26">
        <f t="shared" si="577"/>
        <v>28599557</v>
      </c>
      <c r="AR143" s="26">
        <f t="shared" si="577"/>
        <v>20624418</v>
      </c>
      <c r="AS143" s="26">
        <f t="shared" si="577"/>
        <v>274400</v>
      </c>
      <c r="AT143" s="26">
        <f t="shared" si="577"/>
        <v>7063801</v>
      </c>
      <c r="AU143" s="26">
        <f t="shared" si="577"/>
        <v>412488</v>
      </c>
      <c r="AV143" s="26">
        <f t="shared" si="577"/>
        <v>224450</v>
      </c>
      <c r="AW143" s="51">
        <f t="shared" si="577"/>
        <v>45.362200000000001</v>
      </c>
      <c r="AX143" s="51">
        <f t="shared" si="577"/>
        <v>30.424499999999998</v>
      </c>
      <c r="AY143" s="51">
        <f t="shared" si="577"/>
        <v>14.9377</v>
      </c>
      <c r="AZ143" s="15">
        <f>AR143-H143</f>
        <v>0</v>
      </c>
    </row>
    <row r="144" spans="1:52" x14ac:dyDescent="0.25">
      <c r="A144" s="2">
        <v>1448</v>
      </c>
      <c r="B144" s="18">
        <v>600010678</v>
      </c>
      <c r="C144" s="18" t="s">
        <v>135</v>
      </c>
      <c r="D144" s="2">
        <v>3123</v>
      </c>
      <c r="E144" s="2" t="s">
        <v>60</v>
      </c>
      <c r="F144" s="18" t="s">
        <v>61</v>
      </c>
      <c r="G144" s="43">
        <v>59960023</v>
      </c>
      <c r="H144" s="43">
        <v>43572248</v>
      </c>
      <c r="I144" s="43">
        <v>223400</v>
      </c>
      <c r="J144" s="43">
        <v>14802928</v>
      </c>
      <c r="K144" s="43">
        <v>871445</v>
      </c>
      <c r="L144" s="43">
        <v>490002</v>
      </c>
      <c r="M144" s="18">
        <v>86.5291</v>
      </c>
      <c r="N144" s="18">
        <v>68.903399999999991</v>
      </c>
      <c r="O144" s="18">
        <v>17.625700000000002</v>
      </c>
      <c r="P144" s="43"/>
      <c r="Q144" s="43"/>
      <c r="R144" s="43"/>
      <c r="S144" s="43"/>
      <c r="T144" s="43">
        <v>-184094</v>
      </c>
      <c r="U144" s="43">
        <f t="shared" ref="U144:U148" si="578">P144+Q144+R144+S144+T144</f>
        <v>-184094</v>
      </c>
      <c r="V144" s="43"/>
      <c r="W144" s="43"/>
      <c r="X144" s="43"/>
      <c r="Y144" s="43"/>
      <c r="Z144" s="43">
        <f t="shared" ref="Z144:Z148" si="579">V144+W144+X144+Y144</f>
        <v>0</v>
      </c>
      <c r="AA144" s="43">
        <f t="shared" ref="AA144:AA148" si="580">U144+Z144</f>
        <v>-184094</v>
      </c>
      <c r="AB144" s="43">
        <f t="shared" ref="AB144:AB148" si="581">ROUND((U144+V144+W144)*33.8%,0)</f>
        <v>-62224</v>
      </c>
      <c r="AC144" s="43">
        <f t="shared" ref="AC144:AC148" si="582">ROUND(U144*2%,0)</f>
        <v>-3682</v>
      </c>
      <c r="AD144" s="43"/>
      <c r="AE144" s="43"/>
      <c r="AF144" s="43">
        <v>250000</v>
      </c>
      <c r="AG144" s="43">
        <f t="shared" ref="AG144:AG148" si="583">AD144+AE144+AF144</f>
        <v>250000</v>
      </c>
      <c r="AH144" s="32"/>
      <c r="AI144" s="32"/>
      <c r="AJ144" s="18"/>
      <c r="AK144" s="18"/>
      <c r="AL144" s="18"/>
      <c r="AM144" s="18"/>
      <c r="AN144" s="32">
        <f t="shared" ref="AN144:AN148" si="584">AH144+AJ144+AK144+AL144</f>
        <v>0</v>
      </c>
      <c r="AO144" s="32">
        <f t="shared" ref="AO144:AO148" si="585">AI144+AM144</f>
        <v>0</v>
      </c>
      <c r="AP144" s="32">
        <f t="shared" ref="AP144:AP148" si="586">AN144+AO144</f>
        <v>0</v>
      </c>
      <c r="AQ144" s="43">
        <f t="shared" ref="AQ144:AQ148" si="587">AR144+AS144+AT144+AU144+AV144</f>
        <v>59960023</v>
      </c>
      <c r="AR144" s="43">
        <f t="shared" ref="AR144:AR148" si="588">H144+U144</f>
        <v>43388154</v>
      </c>
      <c r="AS144" s="43">
        <f t="shared" ref="AS144:AS148" si="589">I144+Z144</f>
        <v>223400</v>
      </c>
      <c r="AT144" s="43">
        <f t="shared" ref="AT144:AU148" si="590">J144+AB144</f>
        <v>14740704</v>
      </c>
      <c r="AU144" s="43">
        <f t="shared" si="590"/>
        <v>867763</v>
      </c>
      <c r="AV144" s="43">
        <f t="shared" ref="AV144:AV148" si="591">L144+AG144</f>
        <v>740002</v>
      </c>
      <c r="AW144" s="32">
        <f t="shared" ref="AW144:AW148" si="592">AX144+AY144</f>
        <v>86.5291</v>
      </c>
      <c r="AX144" s="32">
        <f t="shared" ref="AX144:AY148" si="593">N144+AN144</f>
        <v>68.903399999999991</v>
      </c>
      <c r="AY144" s="32">
        <f t="shared" si="593"/>
        <v>17.625700000000002</v>
      </c>
    </row>
    <row r="145" spans="1:52" x14ac:dyDescent="0.25">
      <c r="A145" s="2">
        <v>1448</v>
      </c>
      <c r="B145" s="18">
        <v>600010678</v>
      </c>
      <c r="C145" s="18" t="s">
        <v>135</v>
      </c>
      <c r="D145" s="2">
        <v>3123</v>
      </c>
      <c r="E145" s="2" t="s">
        <v>62</v>
      </c>
      <c r="F145" s="18" t="s">
        <v>218</v>
      </c>
      <c r="G145" s="43">
        <v>329493</v>
      </c>
      <c r="H145" s="43">
        <v>242631</v>
      </c>
      <c r="I145" s="43">
        <v>0</v>
      </c>
      <c r="J145" s="43">
        <v>82009</v>
      </c>
      <c r="K145" s="43">
        <v>4853</v>
      </c>
      <c r="L145" s="43">
        <v>0</v>
      </c>
      <c r="M145" s="18">
        <v>0.65</v>
      </c>
      <c r="N145" s="18">
        <v>0.65</v>
      </c>
      <c r="O145" s="18">
        <v>0</v>
      </c>
      <c r="P145" s="43"/>
      <c r="Q145" s="43"/>
      <c r="R145" s="43"/>
      <c r="S145" s="43"/>
      <c r="T145" s="43"/>
      <c r="U145" s="43">
        <f t="shared" si="578"/>
        <v>0</v>
      </c>
      <c r="V145" s="43"/>
      <c r="W145" s="43"/>
      <c r="X145" s="43"/>
      <c r="Y145" s="43"/>
      <c r="Z145" s="43">
        <f t="shared" si="579"/>
        <v>0</v>
      </c>
      <c r="AA145" s="43">
        <f t="shared" si="580"/>
        <v>0</v>
      </c>
      <c r="AB145" s="43">
        <f t="shared" si="581"/>
        <v>0</v>
      </c>
      <c r="AC145" s="43">
        <f t="shared" si="582"/>
        <v>0</v>
      </c>
      <c r="AD145" s="43"/>
      <c r="AE145" s="43"/>
      <c r="AF145" s="43"/>
      <c r="AG145" s="43">
        <f t="shared" si="583"/>
        <v>0</v>
      </c>
      <c r="AH145" s="32"/>
      <c r="AI145" s="32"/>
      <c r="AJ145" s="18"/>
      <c r="AK145" s="18"/>
      <c r="AL145" s="18"/>
      <c r="AM145" s="18"/>
      <c r="AN145" s="32">
        <f t="shared" si="584"/>
        <v>0</v>
      </c>
      <c r="AO145" s="32">
        <f t="shared" si="585"/>
        <v>0</v>
      </c>
      <c r="AP145" s="32">
        <f t="shared" si="586"/>
        <v>0</v>
      </c>
      <c r="AQ145" s="43">
        <f t="shared" si="587"/>
        <v>329493</v>
      </c>
      <c r="AR145" s="43">
        <f t="shared" si="588"/>
        <v>242631</v>
      </c>
      <c r="AS145" s="43">
        <f t="shared" si="589"/>
        <v>0</v>
      </c>
      <c r="AT145" s="43">
        <f t="shared" si="590"/>
        <v>82009</v>
      </c>
      <c r="AU145" s="43">
        <f t="shared" si="590"/>
        <v>4853</v>
      </c>
      <c r="AV145" s="43">
        <f t="shared" si="591"/>
        <v>0</v>
      </c>
      <c r="AW145" s="32">
        <f t="shared" si="592"/>
        <v>0.65</v>
      </c>
      <c r="AX145" s="32">
        <f t="shared" si="593"/>
        <v>0.65</v>
      </c>
      <c r="AY145" s="32">
        <f t="shared" si="593"/>
        <v>0</v>
      </c>
    </row>
    <row r="146" spans="1:52" x14ac:dyDescent="0.25">
      <c r="A146" s="2">
        <v>1448</v>
      </c>
      <c r="B146" s="18">
        <v>600010678</v>
      </c>
      <c r="C146" s="18" t="s">
        <v>135</v>
      </c>
      <c r="D146" s="2">
        <v>3141</v>
      </c>
      <c r="E146" s="2" t="s">
        <v>63</v>
      </c>
      <c r="F146" s="18" t="s">
        <v>218</v>
      </c>
      <c r="G146" s="43">
        <v>3276493</v>
      </c>
      <c r="H146" s="43">
        <v>2227057</v>
      </c>
      <c r="I146" s="43">
        <v>170000</v>
      </c>
      <c r="J146" s="43">
        <v>810205</v>
      </c>
      <c r="K146" s="43">
        <v>44541</v>
      </c>
      <c r="L146" s="43">
        <v>24690</v>
      </c>
      <c r="M146" s="18">
        <v>7.86</v>
      </c>
      <c r="N146" s="18">
        <v>0</v>
      </c>
      <c r="O146" s="18">
        <v>7.86</v>
      </c>
      <c r="P146" s="43"/>
      <c r="Q146" s="43"/>
      <c r="R146" s="43"/>
      <c r="S146" s="43"/>
      <c r="T146" s="43"/>
      <c r="U146" s="43">
        <f t="shared" si="578"/>
        <v>0</v>
      </c>
      <c r="V146" s="43"/>
      <c r="W146" s="43"/>
      <c r="X146" s="43"/>
      <c r="Y146" s="43"/>
      <c r="Z146" s="43">
        <f t="shared" si="579"/>
        <v>0</v>
      </c>
      <c r="AA146" s="43">
        <f t="shared" si="580"/>
        <v>0</v>
      </c>
      <c r="AB146" s="43">
        <f t="shared" si="581"/>
        <v>0</v>
      </c>
      <c r="AC146" s="43">
        <f t="shared" si="582"/>
        <v>0</v>
      </c>
      <c r="AD146" s="43"/>
      <c r="AE146" s="43"/>
      <c r="AF146" s="43"/>
      <c r="AG146" s="43">
        <f t="shared" si="583"/>
        <v>0</v>
      </c>
      <c r="AH146" s="32"/>
      <c r="AI146" s="32"/>
      <c r="AJ146" s="18"/>
      <c r="AK146" s="18"/>
      <c r="AL146" s="18"/>
      <c r="AM146" s="18"/>
      <c r="AN146" s="32">
        <f t="shared" si="584"/>
        <v>0</v>
      </c>
      <c r="AO146" s="32">
        <f t="shared" si="585"/>
        <v>0</v>
      </c>
      <c r="AP146" s="32">
        <f t="shared" si="586"/>
        <v>0</v>
      </c>
      <c r="AQ146" s="43">
        <f t="shared" si="587"/>
        <v>3276493</v>
      </c>
      <c r="AR146" s="43">
        <f t="shared" si="588"/>
        <v>2227057</v>
      </c>
      <c r="AS146" s="43">
        <f t="shared" si="589"/>
        <v>170000</v>
      </c>
      <c r="AT146" s="43">
        <f t="shared" si="590"/>
        <v>810205</v>
      </c>
      <c r="AU146" s="43">
        <f t="shared" si="590"/>
        <v>44541</v>
      </c>
      <c r="AV146" s="43">
        <f t="shared" si="591"/>
        <v>24690</v>
      </c>
      <c r="AW146" s="32">
        <f t="shared" si="592"/>
        <v>7.86</v>
      </c>
      <c r="AX146" s="32">
        <f t="shared" si="593"/>
        <v>0</v>
      </c>
      <c r="AY146" s="32">
        <f t="shared" si="593"/>
        <v>7.86</v>
      </c>
    </row>
    <row r="147" spans="1:52" x14ac:dyDescent="0.25">
      <c r="A147" s="2">
        <v>1448</v>
      </c>
      <c r="B147" s="18">
        <v>600010678</v>
      </c>
      <c r="C147" s="18" t="s">
        <v>135</v>
      </c>
      <c r="D147" s="2">
        <v>3141</v>
      </c>
      <c r="E147" s="2" t="s">
        <v>63</v>
      </c>
      <c r="F147" s="18" t="s">
        <v>218</v>
      </c>
      <c r="G147" s="43">
        <v>491736</v>
      </c>
      <c r="H147" s="43">
        <v>357402</v>
      </c>
      <c r="I147" s="43">
        <v>0</v>
      </c>
      <c r="J147" s="43">
        <v>120802</v>
      </c>
      <c r="K147" s="43">
        <v>7148</v>
      </c>
      <c r="L147" s="43">
        <v>6384</v>
      </c>
      <c r="M147" s="18">
        <v>1.22</v>
      </c>
      <c r="N147" s="18">
        <v>0</v>
      </c>
      <c r="O147" s="18">
        <v>1.22</v>
      </c>
      <c r="P147" s="43"/>
      <c r="Q147" s="43"/>
      <c r="R147" s="43"/>
      <c r="S147" s="43"/>
      <c r="T147" s="43"/>
      <c r="U147" s="43">
        <f t="shared" si="578"/>
        <v>0</v>
      </c>
      <c r="V147" s="43"/>
      <c r="W147" s="43"/>
      <c r="X147" s="43"/>
      <c r="Y147" s="43"/>
      <c r="Z147" s="43">
        <f t="shared" si="579"/>
        <v>0</v>
      </c>
      <c r="AA147" s="43">
        <f t="shared" si="580"/>
        <v>0</v>
      </c>
      <c r="AB147" s="43">
        <f t="shared" si="581"/>
        <v>0</v>
      </c>
      <c r="AC147" s="43">
        <f t="shared" si="582"/>
        <v>0</v>
      </c>
      <c r="AD147" s="43"/>
      <c r="AE147" s="43"/>
      <c r="AF147" s="43"/>
      <c r="AG147" s="43">
        <f t="shared" si="583"/>
        <v>0</v>
      </c>
      <c r="AH147" s="32"/>
      <c r="AI147" s="32"/>
      <c r="AJ147" s="18"/>
      <c r="AK147" s="18"/>
      <c r="AL147" s="18"/>
      <c r="AM147" s="18"/>
      <c r="AN147" s="32">
        <f t="shared" si="584"/>
        <v>0</v>
      </c>
      <c r="AO147" s="32">
        <f t="shared" si="585"/>
        <v>0</v>
      </c>
      <c r="AP147" s="32">
        <f t="shared" si="586"/>
        <v>0</v>
      </c>
      <c r="AQ147" s="43">
        <f t="shared" si="587"/>
        <v>491736</v>
      </c>
      <c r="AR147" s="43">
        <f t="shared" si="588"/>
        <v>357402</v>
      </c>
      <c r="AS147" s="43">
        <f t="shared" si="589"/>
        <v>0</v>
      </c>
      <c r="AT147" s="43">
        <f t="shared" si="590"/>
        <v>120802</v>
      </c>
      <c r="AU147" s="43">
        <f t="shared" si="590"/>
        <v>7148</v>
      </c>
      <c r="AV147" s="43">
        <f t="shared" si="591"/>
        <v>6384</v>
      </c>
      <c r="AW147" s="32">
        <f t="shared" si="592"/>
        <v>1.22</v>
      </c>
      <c r="AX147" s="32">
        <f t="shared" si="593"/>
        <v>0</v>
      </c>
      <c r="AY147" s="32">
        <f t="shared" si="593"/>
        <v>1.22</v>
      </c>
    </row>
    <row r="148" spans="1:52" x14ac:dyDescent="0.25">
      <c r="A148" s="2">
        <v>1448</v>
      </c>
      <c r="B148" s="18">
        <v>600010678</v>
      </c>
      <c r="C148" s="18" t="s">
        <v>135</v>
      </c>
      <c r="D148" s="2">
        <v>3147</v>
      </c>
      <c r="E148" s="2" t="s">
        <v>64</v>
      </c>
      <c r="F148" s="18" t="s">
        <v>218</v>
      </c>
      <c r="G148" s="43">
        <v>4436034</v>
      </c>
      <c r="H148" s="43">
        <v>3243140</v>
      </c>
      <c r="I148" s="43">
        <v>0</v>
      </c>
      <c r="J148" s="43">
        <v>1096181</v>
      </c>
      <c r="K148" s="43">
        <v>64863</v>
      </c>
      <c r="L148" s="43">
        <v>31850</v>
      </c>
      <c r="M148" s="18">
        <v>7.76</v>
      </c>
      <c r="N148" s="18">
        <v>5.31</v>
      </c>
      <c r="O148" s="18">
        <v>2.4500000000000002</v>
      </c>
      <c r="P148" s="43"/>
      <c r="Q148" s="43"/>
      <c r="R148" s="43"/>
      <c r="S148" s="43"/>
      <c r="T148" s="43"/>
      <c r="U148" s="43">
        <f t="shared" si="578"/>
        <v>0</v>
      </c>
      <c r="V148" s="43"/>
      <c r="W148" s="43"/>
      <c r="X148" s="43"/>
      <c r="Y148" s="43"/>
      <c r="Z148" s="43">
        <f t="shared" si="579"/>
        <v>0</v>
      </c>
      <c r="AA148" s="43">
        <f t="shared" si="580"/>
        <v>0</v>
      </c>
      <c r="AB148" s="43">
        <f t="shared" si="581"/>
        <v>0</v>
      </c>
      <c r="AC148" s="43">
        <f t="shared" si="582"/>
        <v>0</v>
      </c>
      <c r="AD148" s="43"/>
      <c r="AE148" s="43"/>
      <c r="AF148" s="43"/>
      <c r="AG148" s="43">
        <f t="shared" si="583"/>
        <v>0</v>
      </c>
      <c r="AH148" s="32"/>
      <c r="AI148" s="32"/>
      <c r="AJ148" s="18"/>
      <c r="AK148" s="18"/>
      <c r="AL148" s="18"/>
      <c r="AM148" s="18"/>
      <c r="AN148" s="32">
        <f t="shared" si="584"/>
        <v>0</v>
      </c>
      <c r="AO148" s="32">
        <f t="shared" si="585"/>
        <v>0</v>
      </c>
      <c r="AP148" s="32">
        <f t="shared" si="586"/>
        <v>0</v>
      </c>
      <c r="AQ148" s="43">
        <f t="shared" si="587"/>
        <v>4436034</v>
      </c>
      <c r="AR148" s="43">
        <f t="shared" si="588"/>
        <v>3243140</v>
      </c>
      <c r="AS148" s="43">
        <f t="shared" si="589"/>
        <v>0</v>
      </c>
      <c r="AT148" s="43">
        <f t="shared" si="590"/>
        <v>1096181</v>
      </c>
      <c r="AU148" s="43">
        <f t="shared" si="590"/>
        <v>64863</v>
      </c>
      <c r="AV148" s="43">
        <f t="shared" si="591"/>
        <v>31850</v>
      </c>
      <c r="AW148" s="32">
        <f t="shared" si="592"/>
        <v>7.76</v>
      </c>
      <c r="AX148" s="32">
        <f t="shared" si="593"/>
        <v>5.31</v>
      </c>
      <c r="AY148" s="32">
        <f t="shared" si="593"/>
        <v>2.4500000000000002</v>
      </c>
    </row>
    <row r="149" spans="1:52" x14ac:dyDescent="0.25">
      <c r="A149" s="23"/>
      <c r="B149" s="24"/>
      <c r="C149" s="24" t="s">
        <v>194</v>
      </c>
      <c r="D149" s="23"/>
      <c r="E149" s="23"/>
      <c r="F149" s="24"/>
      <c r="G149" s="26">
        <v>68493779</v>
      </c>
      <c r="H149" s="26">
        <v>49642478</v>
      </c>
      <c r="I149" s="26">
        <v>393400</v>
      </c>
      <c r="J149" s="26">
        <v>16912125</v>
      </c>
      <c r="K149" s="26">
        <v>992850</v>
      </c>
      <c r="L149" s="26">
        <v>552926</v>
      </c>
      <c r="M149" s="24">
        <v>104.01910000000001</v>
      </c>
      <c r="N149" s="24">
        <v>74.863399999999999</v>
      </c>
      <c r="O149" s="24">
        <v>29.1557</v>
      </c>
      <c r="P149" s="26">
        <f t="shared" ref="P149:AY149" si="594">SUM(P144:P148)</f>
        <v>0</v>
      </c>
      <c r="Q149" s="26">
        <f t="shared" si="594"/>
        <v>0</v>
      </c>
      <c r="R149" s="26">
        <f t="shared" si="594"/>
        <v>0</v>
      </c>
      <c r="S149" s="26">
        <f t="shared" si="594"/>
        <v>0</v>
      </c>
      <c r="T149" s="26">
        <f t="shared" si="594"/>
        <v>-184094</v>
      </c>
      <c r="U149" s="26">
        <f t="shared" si="594"/>
        <v>-184094</v>
      </c>
      <c r="V149" s="26">
        <f t="shared" si="594"/>
        <v>0</v>
      </c>
      <c r="W149" s="26">
        <f t="shared" si="594"/>
        <v>0</v>
      </c>
      <c r="X149" s="26">
        <f t="shared" si="594"/>
        <v>0</v>
      </c>
      <c r="Y149" s="26">
        <f t="shared" si="594"/>
        <v>0</v>
      </c>
      <c r="Z149" s="26">
        <f t="shared" si="594"/>
        <v>0</v>
      </c>
      <c r="AA149" s="26">
        <f t="shared" si="594"/>
        <v>-184094</v>
      </c>
      <c r="AB149" s="26">
        <f t="shared" si="594"/>
        <v>-62224</v>
      </c>
      <c r="AC149" s="26">
        <f t="shared" si="594"/>
        <v>-3682</v>
      </c>
      <c r="AD149" s="26">
        <f t="shared" si="594"/>
        <v>0</v>
      </c>
      <c r="AE149" s="26">
        <f t="shared" si="594"/>
        <v>0</v>
      </c>
      <c r="AF149" s="26">
        <f t="shared" si="594"/>
        <v>250000</v>
      </c>
      <c r="AG149" s="26">
        <f t="shared" si="594"/>
        <v>250000</v>
      </c>
      <c r="AH149" s="51">
        <f t="shared" si="594"/>
        <v>0</v>
      </c>
      <c r="AI149" s="51">
        <f t="shared" si="594"/>
        <v>0</v>
      </c>
      <c r="AJ149" s="24">
        <f t="shared" si="594"/>
        <v>0</v>
      </c>
      <c r="AK149" s="24">
        <f t="shared" si="594"/>
        <v>0</v>
      </c>
      <c r="AL149" s="24">
        <f t="shared" si="594"/>
        <v>0</v>
      </c>
      <c r="AM149" s="24">
        <f t="shared" si="594"/>
        <v>0</v>
      </c>
      <c r="AN149" s="51">
        <f t="shared" si="594"/>
        <v>0</v>
      </c>
      <c r="AO149" s="51">
        <f t="shared" si="594"/>
        <v>0</v>
      </c>
      <c r="AP149" s="51">
        <f t="shared" si="594"/>
        <v>0</v>
      </c>
      <c r="AQ149" s="26">
        <f t="shared" si="594"/>
        <v>68493779</v>
      </c>
      <c r="AR149" s="26">
        <f t="shared" si="594"/>
        <v>49458384</v>
      </c>
      <c r="AS149" s="26">
        <f t="shared" si="594"/>
        <v>393400</v>
      </c>
      <c r="AT149" s="26">
        <f t="shared" si="594"/>
        <v>16849901</v>
      </c>
      <c r="AU149" s="26">
        <f t="shared" si="594"/>
        <v>989168</v>
      </c>
      <c r="AV149" s="26">
        <f t="shared" si="594"/>
        <v>802926</v>
      </c>
      <c r="AW149" s="51">
        <f t="shared" si="594"/>
        <v>104.01910000000001</v>
      </c>
      <c r="AX149" s="51">
        <f t="shared" si="594"/>
        <v>74.863399999999999</v>
      </c>
      <c r="AY149" s="51">
        <f t="shared" si="594"/>
        <v>29.1557</v>
      </c>
      <c r="AZ149" s="15">
        <f>AR149-H149</f>
        <v>-184094</v>
      </c>
    </row>
    <row r="150" spans="1:52" x14ac:dyDescent="0.25">
      <c r="A150" s="2">
        <v>1450</v>
      </c>
      <c r="B150" s="18">
        <v>600023460</v>
      </c>
      <c r="C150" s="18" t="s">
        <v>136</v>
      </c>
      <c r="D150" s="2">
        <v>3124</v>
      </c>
      <c r="E150" s="2" t="s">
        <v>60</v>
      </c>
      <c r="F150" s="18" t="s">
        <v>61</v>
      </c>
      <c r="G150" s="43">
        <v>43684275</v>
      </c>
      <c r="H150" s="43">
        <v>31474901</v>
      </c>
      <c r="I150" s="43">
        <v>420000</v>
      </c>
      <c r="J150" s="43">
        <v>10780476</v>
      </c>
      <c r="K150" s="43">
        <v>629498</v>
      </c>
      <c r="L150" s="43">
        <v>379400</v>
      </c>
      <c r="M150" s="18">
        <v>57.915200000000006</v>
      </c>
      <c r="N150" s="18">
        <v>43.514300000000006</v>
      </c>
      <c r="O150" s="18">
        <v>14.4009</v>
      </c>
      <c r="P150" s="43"/>
      <c r="Q150" s="43"/>
      <c r="R150" s="43"/>
      <c r="S150" s="43"/>
      <c r="T150" s="43"/>
      <c r="U150" s="43">
        <f t="shared" ref="U150:U155" si="595">P150+Q150+R150+S150+T150</f>
        <v>0</v>
      </c>
      <c r="V150" s="43"/>
      <c r="W150" s="43"/>
      <c r="X150" s="43"/>
      <c r="Y150" s="43"/>
      <c r="Z150" s="43">
        <f t="shared" ref="Z150:Z155" si="596">V150+W150+X150+Y150</f>
        <v>0</v>
      </c>
      <c r="AA150" s="43">
        <f t="shared" ref="AA150:AA155" si="597">U150+Z150</f>
        <v>0</v>
      </c>
      <c r="AB150" s="43">
        <f t="shared" ref="AB150:AB155" si="598">ROUND((U150+V150+W150)*33.8%,0)</f>
        <v>0</v>
      </c>
      <c r="AC150" s="43">
        <f t="shared" ref="AC150:AC155" si="599">ROUND(U150*2%,0)</f>
        <v>0</v>
      </c>
      <c r="AD150" s="43"/>
      <c r="AE150" s="43"/>
      <c r="AF150" s="43"/>
      <c r="AG150" s="43">
        <f t="shared" ref="AG150:AG155" si="600">AD150+AE150+AF150</f>
        <v>0</v>
      </c>
      <c r="AH150" s="32"/>
      <c r="AI150" s="32"/>
      <c r="AJ150" s="18"/>
      <c r="AK150" s="18"/>
      <c r="AL150" s="18"/>
      <c r="AM150" s="18"/>
      <c r="AN150" s="32">
        <f t="shared" ref="AN150:AN155" si="601">AH150+AJ150+AK150+AL150</f>
        <v>0</v>
      </c>
      <c r="AO150" s="32">
        <f t="shared" ref="AO150:AO155" si="602">AI150+AM150</f>
        <v>0</v>
      </c>
      <c r="AP150" s="32">
        <f t="shared" ref="AP150:AP155" si="603">AN150+AO150</f>
        <v>0</v>
      </c>
      <c r="AQ150" s="43">
        <f t="shared" ref="AQ150:AQ155" si="604">AR150+AS150+AT150+AU150+AV150</f>
        <v>43684275</v>
      </c>
      <c r="AR150" s="43">
        <f t="shared" ref="AR150:AR155" si="605">H150+U150</f>
        <v>31474901</v>
      </c>
      <c r="AS150" s="43">
        <f t="shared" ref="AS150:AS155" si="606">I150+Z150</f>
        <v>420000</v>
      </c>
      <c r="AT150" s="43">
        <f t="shared" ref="AT150:AU155" si="607">J150+AB150</f>
        <v>10780476</v>
      </c>
      <c r="AU150" s="43">
        <f t="shared" si="607"/>
        <v>629498</v>
      </c>
      <c r="AV150" s="43">
        <f t="shared" ref="AV150:AV155" si="608">L150+AG150</f>
        <v>379400</v>
      </c>
      <c r="AW150" s="32">
        <f t="shared" ref="AW150:AW155" si="609">AX150+AY150</f>
        <v>57.915200000000006</v>
      </c>
      <c r="AX150" s="32">
        <f t="shared" ref="AX150:AY155" si="610">N150+AN150</f>
        <v>43.514300000000006</v>
      </c>
      <c r="AY150" s="32">
        <f t="shared" si="610"/>
        <v>14.4009</v>
      </c>
    </row>
    <row r="151" spans="1:52" x14ac:dyDescent="0.25">
      <c r="A151" s="2">
        <v>1450</v>
      </c>
      <c r="B151" s="18">
        <v>600023460</v>
      </c>
      <c r="C151" s="18" t="s">
        <v>136</v>
      </c>
      <c r="D151" s="2">
        <v>3124</v>
      </c>
      <c r="E151" s="2" t="s">
        <v>67</v>
      </c>
      <c r="F151" s="18" t="s">
        <v>61</v>
      </c>
      <c r="G151" s="43">
        <v>1063438</v>
      </c>
      <c r="H151" s="43">
        <v>783091</v>
      </c>
      <c r="I151" s="43">
        <v>0</v>
      </c>
      <c r="J151" s="43">
        <v>264685</v>
      </c>
      <c r="K151" s="43">
        <v>15662</v>
      </c>
      <c r="L151" s="43">
        <v>0</v>
      </c>
      <c r="M151" s="18">
        <v>2.4167000000000001</v>
      </c>
      <c r="N151" s="18">
        <v>2.4167000000000001</v>
      </c>
      <c r="O151" s="18">
        <v>0</v>
      </c>
      <c r="P151" s="43"/>
      <c r="Q151" s="43"/>
      <c r="R151" s="43"/>
      <c r="S151" s="43"/>
      <c r="T151" s="43"/>
      <c r="U151" s="43">
        <f t="shared" si="595"/>
        <v>0</v>
      </c>
      <c r="V151" s="43"/>
      <c r="W151" s="43"/>
      <c r="X151" s="43"/>
      <c r="Y151" s="43"/>
      <c r="Z151" s="43">
        <f t="shared" si="596"/>
        <v>0</v>
      </c>
      <c r="AA151" s="43">
        <f t="shared" si="597"/>
        <v>0</v>
      </c>
      <c r="AB151" s="43">
        <f t="shared" si="598"/>
        <v>0</v>
      </c>
      <c r="AC151" s="43">
        <f t="shared" si="599"/>
        <v>0</v>
      </c>
      <c r="AD151" s="43"/>
      <c r="AE151" s="43"/>
      <c r="AF151" s="43"/>
      <c r="AG151" s="43">
        <f t="shared" si="600"/>
        <v>0</v>
      </c>
      <c r="AH151" s="32"/>
      <c r="AI151" s="32"/>
      <c r="AJ151" s="18"/>
      <c r="AK151" s="18"/>
      <c r="AL151" s="18"/>
      <c r="AM151" s="18"/>
      <c r="AN151" s="32">
        <f t="shared" si="601"/>
        <v>0</v>
      </c>
      <c r="AO151" s="32">
        <f t="shared" si="602"/>
        <v>0</v>
      </c>
      <c r="AP151" s="32">
        <f t="shared" si="603"/>
        <v>0</v>
      </c>
      <c r="AQ151" s="43">
        <f t="shared" si="604"/>
        <v>1063438</v>
      </c>
      <c r="AR151" s="43">
        <f t="shared" si="605"/>
        <v>783091</v>
      </c>
      <c r="AS151" s="43">
        <f t="shared" si="606"/>
        <v>0</v>
      </c>
      <c r="AT151" s="43">
        <f t="shared" si="607"/>
        <v>264685</v>
      </c>
      <c r="AU151" s="43">
        <f t="shared" si="607"/>
        <v>15662</v>
      </c>
      <c r="AV151" s="43">
        <f t="shared" si="608"/>
        <v>0</v>
      </c>
      <c r="AW151" s="32">
        <f t="shared" si="609"/>
        <v>2.4167000000000001</v>
      </c>
      <c r="AX151" s="32">
        <f t="shared" si="610"/>
        <v>2.4167000000000001</v>
      </c>
      <c r="AY151" s="32">
        <f t="shared" si="610"/>
        <v>0</v>
      </c>
    </row>
    <row r="152" spans="1:52" x14ac:dyDescent="0.25">
      <c r="A152" s="2">
        <v>1450</v>
      </c>
      <c r="B152" s="18">
        <v>600023460</v>
      </c>
      <c r="C152" s="18" t="s">
        <v>136</v>
      </c>
      <c r="D152" s="2">
        <v>3124</v>
      </c>
      <c r="E152" s="2" t="s">
        <v>62</v>
      </c>
      <c r="F152" s="18" t="s">
        <v>218</v>
      </c>
      <c r="G152" s="43">
        <v>1845955</v>
      </c>
      <c r="H152" s="43">
        <v>1359319</v>
      </c>
      <c r="I152" s="43">
        <v>0</v>
      </c>
      <c r="J152" s="43">
        <v>459450</v>
      </c>
      <c r="K152" s="43">
        <v>27186</v>
      </c>
      <c r="L152" s="43">
        <v>0</v>
      </c>
      <c r="M152" s="18">
        <v>3.8800000000000003</v>
      </c>
      <c r="N152" s="18">
        <v>3.8800000000000003</v>
      </c>
      <c r="O152" s="18">
        <v>0</v>
      </c>
      <c r="P152" s="43"/>
      <c r="Q152" s="43"/>
      <c r="R152" s="43">
        <v>-173223</v>
      </c>
      <c r="S152" s="43"/>
      <c r="T152" s="43"/>
      <c r="U152" s="43">
        <f t="shared" si="595"/>
        <v>-173223</v>
      </c>
      <c r="V152" s="43"/>
      <c r="W152" s="43"/>
      <c r="X152" s="43"/>
      <c r="Y152" s="43"/>
      <c r="Z152" s="43">
        <f t="shared" si="596"/>
        <v>0</v>
      </c>
      <c r="AA152" s="43">
        <f t="shared" si="597"/>
        <v>-173223</v>
      </c>
      <c r="AB152" s="43">
        <f t="shared" si="598"/>
        <v>-58549</v>
      </c>
      <c r="AC152" s="43">
        <f t="shared" si="599"/>
        <v>-3464</v>
      </c>
      <c r="AD152" s="43"/>
      <c r="AE152" s="43"/>
      <c r="AF152" s="43"/>
      <c r="AG152" s="43">
        <f t="shared" si="600"/>
        <v>0</v>
      </c>
      <c r="AH152" s="32"/>
      <c r="AI152" s="32"/>
      <c r="AJ152" s="18"/>
      <c r="AK152" s="18">
        <v>-0.51</v>
      </c>
      <c r="AL152" s="18"/>
      <c r="AM152" s="18"/>
      <c r="AN152" s="32">
        <f t="shared" si="601"/>
        <v>-0.51</v>
      </c>
      <c r="AO152" s="32">
        <f t="shared" si="602"/>
        <v>0</v>
      </c>
      <c r="AP152" s="32">
        <f t="shared" si="603"/>
        <v>-0.51</v>
      </c>
      <c r="AQ152" s="43">
        <f t="shared" si="604"/>
        <v>1610719</v>
      </c>
      <c r="AR152" s="43">
        <f t="shared" si="605"/>
        <v>1186096</v>
      </c>
      <c r="AS152" s="43">
        <f t="shared" si="606"/>
        <v>0</v>
      </c>
      <c r="AT152" s="43">
        <f t="shared" si="607"/>
        <v>400901</v>
      </c>
      <c r="AU152" s="43">
        <f t="shared" si="607"/>
        <v>23722</v>
      </c>
      <c r="AV152" s="43">
        <f t="shared" si="608"/>
        <v>0</v>
      </c>
      <c r="AW152" s="32">
        <f t="shared" si="609"/>
        <v>3.37</v>
      </c>
      <c r="AX152" s="32">
        <f t="shared" si="610"/>
        <v>3.37</v>
      </c>
      <c r="AY152" s="32">
        <f t="shared" si="610"/>
        <v>0</v>
      </c>
    </row>
    <row r="153" spans="1:52" x14ac:dyDescent="0.25">
      <c r="A153" s="2">
        <v>1450</v>
      </c>
      <c r="B153" s="18">
        <v>600023460</v>
      </c>
      <c r="C153" s="18" t="s">
        <v>136</v>
      </c>
      <c r="D153" s="2">
        <v>3141</v>
      </c>
      <c r="E153" s="2" t="s">
        <v>63</v>
      </c>
      <c r="F153" s="18" t="s">
        <v>218</v>
      </c>
      <c r="G153" s="43">
        <v>2392839</v>
      </c>
      <c r="H153" s="43">
        <v>1696304</v>
      </c>
      <c r="I153" s="43">
        <v>55000</v>
      </c>
      <c r="J153" s="43">
        <v>591941</v>
      </c>
      <c r="K153" s="43">
        <v>33926</v>
      </c>
      <c r="L153" s="43">
        <v>15668</v>
      </c>
      <c r="M153" s="18">
        <v>5.8599999999999994</v>
      </c>
      <c r="N153" s="18">
        <v>0</v>
      </c>
      <c r="O153" s="18">
        <v>5.8599999999999994</v>
      </c>
      <c r="P153" s="43"/>
      <c r="Q153" s="43"/>
      <c r="R153" s="43"/>
      <c r="S153" s="43"/>
      <c r="T153" s="43"/>
      <c r="U153" s="43">
        <f t="shared" si="595"/>
        <v>0</v>
      </c>
      <c r="V153" s="43"/>
      <c r="W153" s="43"/>
      <c r="X153" s="43"/>
      <c r="Y153" s="43"/>
      <c r="Z153" s="43">
        <f t="shared" si="596"/>
        <v>0</v>
      </c>
      <c r="AA153" s="43">
        <f t="shared" si="597"/>
        <v>0</v>
      </c>
      <c r="AB153" s="43">
        <f t="shared" si="598"/>
        <v>0</v>
      </c>
      <c r="AC153" s="43">
        <f t="shared" si="599"/>
        <v>0</v>
      </c>
      <c r="AD153" s="43"/>
      <c r="AE153" s="43"/>
      <c r="AF153" s="43"/>
      <c r="AG153" s="43">
        <f t="shared" si="600"/>
        <v>0</v>
      </c>
      <c r="AH153" s="32"/>
      <c r="AI153" s="32"/>
      <c r="AJ153" s="18"/>
      <c r="AK153" s="18"/>
      <c r="AL153" s="18"/>
      <c r="AM153" s="18"/>
      <c r="AN153" s="32">
        <f t="shared" si="601"/>
        <v>0</v>
      </c>
      <c r="AO153" s="32">
        <f t="shared" si="602"/>
        <v>0</v>
      </c>
      <c r="AP153" s="32">
        <f t="shared" si="603"/>
        <v>0</v>
      </c>
      <c r="AQ153" s="43">
        <f t="shared" si="604"/>
        <v>2392839</v>
      </c>
      <c r="AR153" s="43">
        <f t="shared" si="605"/>
        <v>1696304</v>
      </c>
      <c r="AS153" s="43">
        <f t="shared" si="606"/>
        <v>55000</v>
      </c>
      <c r="AT153" s="43">
        <f t="shared" si="607"/>
        <v>591941</v>
      </c>
      <c r="AU153" s="43">
        <f t="shared" si="607"/>
        <v>33926</v>
      </c>
      <c r="AV153" s="43">
        <f t="shared" si="608"/>
        <v>15668</v>
      </c>
      <c r="AW153" s="32">
        <f t="shared" si="609"/>
        <v>5.8599999999999994</v>
      </c>
      <c r="AX153" s="32">
        <f t="shared" si="610"/>
        <v>0</v>
      </c>
      <c r="AY153" s="32">
        <f t="shared" si="610"/>
        <v>5.8599999999999994</v>
      </c>
    </row>
    <row r="154" spans="1:52" x14ac:dyDescent="0.25">
      <c r="A154" s="2">
        <v>1450</v>
      </c>
      <c r="B154" s="18">
        <v>600023460</v>
      </c>
      <c r="C154" s="18" t="s">
        <v>136</v>
      </c>
      <c r="D154" s="2">
        <v>3145</v>
      </c>
      <c r="E154" s="2" t="s">
        <v>68</v>
      </c>
      <c r="F154" s="18" t="s">
        <v>218</v>
      </c>
      <c r="G154" s="43">
        <v>4528376</v>
      </c>
      <c r="H154" s="43">
        <v>3315004</v>
      </c>
      <c r="I154" s="43">
        <v>0</v>
      </c>
      <c r="J154" s="43">
        <v>1120472</v>
      </c>
      <c r="K154" s="43">
        <v>66300</v>
      </c>
      <c r="L154" s="43">
        <v>26600</v>
      </c>
      <c r="M154" s="18">
        <v>8.39</v>
      </c>
      <c r="N154" s="18">
        <v>5.07</v>
      </c>
      <c r="O154" s="18">
        <v>3.3200000000000003</v>
      </c>
      <c r="P154" s="43"/>
      <c r="Q154" s="43"/>
      <c r="R154" s="43"/>
      <c r="S154" s="43"/>
      <c r="T154" s="43"/>
      <c r="U154" s="43">
        <f t="shared" si="595"/>
        <v>0</v>
      </c>
      <c r="V154" s="43"/>
      <c r="W154" s="43"/>
      <c r="X154" s="43"/>
      <c r="Y154" s="43"/>
      <c r="Z154" s="43">
        <f t="shared" si="596"/>
        <v>0</v>
      </c>
      <c r="AA154" s="43">
        <f t="shared" si="597"/>
        <v>0</v>
      </c>
      <c r="AB154" s="43">
        <f t="shared" si="598"/>
        <v>0</v>
      </c>
      <c r="AC154" s="43">
        <f t="shared" si="599"/>
        <v>0</v>
      </c>
      <c r="AD154" s="43"/>
      <c r="AE154" s="43"/>
      <c r="AF154" s="43"/>
      <c r="AG154" s="43">
        <f t="shared" si="600"/>
        <v>0</v>
      </c>
      <c r="AH154" s="32"/>
      <c r="AI154" s="32"/>
      <c r="AJ154" s="18"/>
      <c r="AK154" s="18"/>
      <c r="AL154" s="18"/>
      <c r="AM154" s="18"/>
      <c r="AN154" s="32">
        <f t="shared" si="601"/>
        <v>0</v>
      </c>
      <c r="AO154" s="32">
        <f t="shared" si="602"/>
        <v>0</v>
      </c>
      <c r="AP154" s="32">
        <f t="shared" si="603"/>
        <v>0</v>
      </c>
      <c r="AQ154" s="43">
        <f t="shared" si="604"/>
        <v>4528376</v>
      </c>
      <c r="AR154" s="43">
        <f t="shared" si="605"/>
        <v>3315004</v>
      </c>
      <c r="AS154" s="43">
        <f t="shared" si="606"/>
        <v>0</v>
      </c>
      <c r="AT154" s="43">
        <f t="shared" si="607"/>
        <v>1120472</v>
      </c>
      <c r="AU154" s="43">
        <f t="shared" si="607"/>
        <v>66300</v>
      </c>
      <c r="AV154" s="43">
        <f t="shared" si="608"/>
        <v>26600</v>
      </c>
      <c r="AW154" s="32">
        <f t="shared" si="609"/>
        <v>8.39</v>
      </c>
      <c r="AX154" s="32">
        <f t="shared" si="610"/>
        <v>5.07</v>
      </c>
      <c r="AY154" s="32">
        <f t="shared" si="610"/>
        <v>3.3200000000000003</v>
      </c>
    </row>
    <row r="155" spans="1:52" x14ac:dyDescent="0.25">
      <c r="A155" s="2">
        <v>1450</v>
      </c>
      <c r="B155" s="18">
        <v>600023460</v>
      </c>
      <c r="C155" s="18" t="s">
        <v>136</v>
      </c>
      <c r="D155" s="2">
        <v>3147</v>
      </c>
      <c r="E155" s="2" t="s">
        <v>64</v>
      </c>
      <c r="F155" s="18" t="s">
        <v>218</v>
      </c>
      <c r="G155" s="43">
        <v>3760938</v>
      </c>
      <c r="H155" s="43">
        <v>2750654</v>
      </c>
      <c r="I155" s="43">
        <v>0</v>
      </c>
      <c r="J155" s="43">
        <v>929721</v>
      </c>
      <c r="K155" s="43">
        <v>55013</v>
      </c>
      <c r="L155" s="43">
        <v>25550</v>
      </c>
      <c r="M155" s="18">
        <v>6.53</v>
      </c>
      <c r="N155" s="18">
        <v>4.5599999999999996</v>
      </c>
      <c r="O155" s="18">
        <v>1.9700000000000006</v>
      </c>
      <c r="P155" s="43"/>
      <c r="Q155" s="43"/>
      <c r="R155" s="43"/>
      <c r="S155" s="43"/>
      <c r="T155" s="43"/>
      <c r="U155" s="43">
        <f t="shared" si="595"/>
        <v>0</v>
      </c>
      <c r="V155" s="43"/>
      <c r="W155" s="43"/>
      <c r="X155" s="43"/>
      <c r="Y155" s="43"/>
      <c r="Z155" s="43">
        <f t="shared" si="596"/>
        <v>0</v>
      </c>
      <c r="AA155" s="43">
        <f t="shared" si="597"/>
        <v>0</v>
      </c>
      <c r="AB155" s="43">
        <f t="shared" si="598"/>
        <v>0</v>
      </c>
      <c r="AC155" s="43">
        <f t="shared" si="599"/>
        <v>0</v>
      </c>
      <c r="AD155" s="43"/>
      <c r="AE155" s="43"/>
      <c r="AF155" s="43"/>
      <c r="AG155" s="43">
        <f t="shared" si="600"/>
        <v>0</v>
      </c>
      <c r="AH155" s="32"/>
      <c r="AI155" s="32"/>
      <c r="AJ155" s="18"/>
      <c r="AK155" s="18"/>
      <c r="AL155" s="18"/>
      <c r="AM155" s="18"/>
      <c r="AN155" s="32">
        <f t="shared" si="601"/>
        <v>0</v>
      </c>
      <c r="AO155" s="32">
        <f t="shared" si="602"/>
        <v>0</v>
      </c>
      <c r="AP155" s="32">
        <f t="shared" si="603"/>
        <v>0</v>
      </c>
      <c r="AQ155" s="43">
        <f t="shared" si="604"/>
        <v>3760938</v>
      </c>
      <c r="AR155" s="43">
        <f t="shared" si="605"/>
        <v>2750654</v>
      </c>
      <c r="AS155" s="43">
        <f t="shared" si="606"/>
        <v>0</v>
      </c>
      <c r="AT155" s="43">
        <f t="shared" si="607"/>
        <v>929721</v>
      </c>
      <c r="AU155" s="43">
        <f t="shared" si="607"/>
        <v>55013</v>
      </c>
      <c r="AV155" s="43">
        <f t="shared" si="608"/>
        <v>25550</v>
      </c>
      <c r="AW155" s="32">
        <f t="shared" si="609"/>
        <v>6.53</v>
      </c>
      <c r="AX155" s="32">
        <f t="shared" si="610"/>
        <v>4.5599999999999996</v>
      </c>
      <c r="AY155" s="32">
        <f t="shared" si="610"/>
        <v>1.9700000000000006</v>
      </c>
    </row>
    <row r="156" spans="1:52" x14ac:dyDescent="0.25">
      <c r="A156" s="23"/>
      <c r="B156" s="24"/>
      <c r="C156" s="24" t="s">
        <v>195</v>
      </c>
      <c r="D156" s="23"/>
      <c r="E156" s="23"/>
      <c r="F156" s="24"/>
      <c r="G156" s="26">
        <v>57275821</v>
      </c>
      <c r="H156" s="26">
        <v>41379273</v>
      </c>
      <c r="I156" s="26">
        <v>475000</v>
      </c>
      <c r="J156" s="26">
        <v>14146745</v>
      </c>
      <c r="K156" s="26">
        <v>827585</v>
      </c>
      <c r="L156" s="26">
        <v>447218</v>
      </c>
      <c r="M156" s="24">
        <v>84.991900000000001</v>
      </c>
      <c r="N156" s="24">
        <v>59.44100000000001</v>
      </c>
      <c r="O156" s="24">
        <v>25.550899999999999</v>
      </c>
      <c r="P156" s="26">
        <f t="shared" ref="P156:AY156" si="611">SUM(P150:P155)</f>
        <v>0</v>
      </c>
      <c r="Q156" s="26">
        <f t="shared" si="611"/>
        <v>0</v>
      </c>
      <c r="R156" s="26">
        <f t="shared" si="611"/>
        <v>-173223</v>
      </c>
      <c r="S156" s="26">
        <f t="shared" si="611"/>
        <v>0</v>
      </c>
      <c r="T156" s="26">
        <f t="shared" si="611"/>
        <v>0</v>
      </c>
      <c r="U156" s="26">
        <f t="shared" si="611"/>
        <v>-173223</v>
      </c>
      <c r="V156" s="26">
        <f t="shared" si="611"/>
        <v>0</v>
      </c>
      <c r="W156" s="26">
        <f t="shared" si="611"/>
        <v>0</v>
      </c>
      <c r="X156" s="26">
        <f t="shared" si="611"/>
        <v>0</v>
      </c>
      <c r="Y156" s="26">
        <f t="shared" si="611"/>
        <v>0</v>
      </c>
      <c r="Z156" s="26">
        <f t="shared" si="611"/>
        <v>0</v>
      </c>
      <c r="AA156" s="26">
        <f t="shared" si="611"/>
        <v>-173223</v>
      </c>
      <c r="AB156" s="26">
        <f t="shared" si="611"/>
        <v>-58549</v>
      </c>
      <c r="AC156" s="26">
        <f t="shared" si="611"/>
        <v>-3464</v>
      </c>
      <c r="AD156" s="26">
        <f t="shared" si="611"/>
        <v>0</v>
      </c>
      <c r="AE156" s="26">
        <f t="shared" si="611"/>
        <v>0</v>
      </c>
      <c r="AF156" s="26">
        <f t="shared" si="611"/>
        <v>0</v>
      </c>
      <c r="AG156" s="26">
        <f t="shared" si="611"/>
        <v>0</v>
      </c>
      <c r="AH156" s="51">
        <f t="shared" si="611"/>
        <v>0</v>
      </c>
      <c r="AI156" s="51">
        <f t="shared" si="611"/>
        <v>0</v>
      </c>
      <c r="AJ156" s="24">
        <f t="shared" si="611"/>
        <v>0</v>
      </c>
      <c r="AK156" s="24">
        <f t="shared" si="611"/>
        <v>-0.51</v>
      </c>
      <c r="AL156" s="24">
        <f t="shared" si="611"/>
        <v>0</v>
      </c>
      <c r="AM156" s="24">
        <f t="shared" si="611"/>
        <v>0</v>
      </c>
      <c r="AN156" s="51">
        <f t="shared" si="611"/>
        <v>-0.51</v>
      </c>
      <c r="AO156" s="51">
        <f t="shared" si="611"/>
        <v>0</v>
      </c>
      <c r="AP156" s="51">
        <f t="shared" si="611"/>
        <v>-0.51</v>
      </c>
      <c r="AQ156" s="26">
        <f t="shared" si="611"/>
        <v>57040585</v>
      </c>
      <c r="AR156" s="26">
        <f t="shared" si="611"/>
        <v>41206050</v>
      </c>
      <c r="AS156" s="26">
        <f t="shared" si="611"/>
        <v>475000</v>
      </c>
      <c r="AT156" s="26">
        <f t="shared" si="611"/>
        <v>14088196</v>
      </c>
      <c r="AU156" s="26">
        <f t="shared" si="611"/>
        <v>824121</v>
      </c>
      <c r="AV156" s="26">
        <f t="shared" si="611"/>
        <v>447218</v>
      </c>
      <c r="AW156" s="51">
        <f t="shared" si="611"/>
        <v>84.48190000000001</v>
      </c>
      <c r="AX156" s="51">
        <f t="shared" si="611"/>
        <v>58.931000000000004</v>
      </c>
      <c r="AY156" s="51">
        <f t="shared" si="611"/>
        <v>25.550899999999999</v>
      </c>
      <c r="AZ156" s="15">
        <f>AR156-H156</f>
        <v>-173223</v>
      </c>
    </row>
    <row r="157" spans="1:52" x14ac:dyDescent="0.25">
      <c r="A157" s="2">
        <v>1452</v>
      </c>
      <c r="B157" s="18">
        <v>691000093</v>
      </c>
      <c r="C157" s="18" t="s">
        <v>137</v>
      </c>
      <c r="D157" s="2">
        <v>3122</v>
      </c>
      <c r="E157" s="2" t="s">
        <v>62</v>
      </c>
      <c r="F157" s="18" t="s">
        <v>218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18">
        <v>0</v>
      </c>
      <c r="N157" s="18">
        <v>0</v>
      </c>
      <c r="O157" s="18">
        <v>0</v>
      </c>
      <c r="P157" s="43"/>
      <c r="Q157" s="43"/>
      <c r="R157" s="43"/>
      <c r="S157" s="43"/>
      <c r="T157" s="43"/>
      <c r="U157" s="43">
        <f t="shared" ref="U157:U160" si="612">P157+Q157+R157+S157+T157</f>
        <v>0</v>
      </c>
      <c r="V157" s="43"/>
      <c r="W157" s="43"/>
      <c r="X157" s="43"/>
      <c r="Y157" s="43"/>
      <c r="Z157" s="43">
        <f t="shared" ref="Z157:Z160" si="613">V157+W157+X157+Y157</f>
        <v>0</v>
      </c>
      <c r="AA157" s="43">
        <f t="shared" ref="AA157:AA160" si="614">U157+Z157</f>
        <v>0</v>
      </c>
      <c r="AB157" s="43">
        <f t="shared" ref="AB157:AB160" si="615">ROUND((U157+V157+W157)*33.8%,0)</f>
        <v>0</v>
      </c>
      <c r="AC157" s="43">
        <f t="shared" ref="AC157:AC160" si="616">ROUND(U157*2%,0)</f>
        <v>0</v>
      </c>
      <c r="AD157" s="43"/>
      <c r="AE157" s="43"/>
      <c r="AF157" s="43"/>
      <c r="AG157" s="43">
        <f t="shared" ref="AG157:AG160" si="617">AD157+AE157+AF157</f>
        <v>0</v>
      </c>
      <c r="AH157" s="32"/>
      <c r="AI157" s="32"/>
      <c r="AJ157" s="18"/>
      <c r="AK157" s="18"/>
      <c r="AL157" s="18"/>
      <c r="AM157" s="18"/>
      <c r="AN157" s="32">
        <f t="shared" ref="AN157:AN160" si="618">AH157+AJ157+AK157+AL157</f>
        <v>0</v>
      </c>
      <c r="AO157" s="32">
        <f t="shared" ref="AO157:AO160" si="619">AI157+AM157</f>
        <v>0</v>
      </c>
      <c r="AP157" s="32">
        <f t="shared" ref="AP157:AP160" si="620">AN157+AO157</f>
        <v>0</v>
      </c>
      <c r="AQ157" s="43">
        <f t="shared" ref="AQ157:AQ160" si="621">AR157+AS157+AT157+AU157+AV157</f>
        <v>0</v>
      </c>
      <c r="AR157" s="43">
        <f t="shared" ref="AR157:AR160" si="622">H157+U157</f>
        <v>0</v>
      </c>
      <c r="AS157" s="43">
        <f t="shared" ref="AS157:AS160" si="623">I157+Z157</f>
        <v>0</v>
      </c>
      <c r="AT157" s="43">
        <f t="shared" ref="AT157:AU160" si="624">J157+AB157</f>
        <v>0</v>
      </c>
      <c r="AU157" s="43">
        <f t="shared" si="624"/>
        <v>0</v>
      </c>
      <c r="AV157" s="43">
        <f t="shared" ref="AV157:AV160" si="625">L157+AG157</f>
        <v>0</v>
      </c>
      <c r="AW157" s="32">
        <f t="shared" ref="AW157:AW160" si="626">AX157+AY157</f>
        <v>0</v>
      </c>
      <c r="AX157" s="32">
        <f t="shared" ref="AX157:AY160" si="627">N157+AN157</f>
        <v>0</v>
      </c>
      <c r="AY157" s="32">
        <f t="shared" si="627"/>
        <v>0</v>
      </c>
    </row>
    <row r="158" spans="1:52" x14ac:dyDescent="0.25">
      <c r="A158" s="2">
        <v>1452</v>
      </c>
      <c r="B158" s="18">
        <v>691000093</v>
      </c>
      <c r="C158" s="18" t="s">
        <v>137</v>
      </c>
      <c r="D158" s="2">
        <v>3122</v>
      </c>
      <c r="E158" s="2" t="s">
        <v>60</v>
      </c>
      <c r="F158" s="18" t="s">
        <v>61</v>
      </c>
      <c r="G158" s="43">
        <v>49086808</v>
      </c>
      <c r="H158" s="43">
        <v>35738588</v>
      </c>
      <c r="I158" s="43">
        <v>0</v>
      </c>
      <c r="J158" s="43">
        <v>12079643</v>
      </c>
      <c r="K158" s="43">
        <v>714772</v>
      </c>
      <c r="L158" s="43">
        <v>553805</v>
      </c>
      <c r="M158" s="18">
        <v>64.881299999999996</v>
      </c>
      <c r="N158" s="18">
        <v>48.565399999999997</v>
      </c>
      <c r="O158" s="18">
        <v>16.315899999999999</v>
      </c>
      <c r="P158" s="43"/>
      <c r="Q158" s="43"/>
      <c r="R158" s="43"/>
      <c r="S158" s="43"/>
      <c r="T158" s="43"/>
      <c r="U158" s="43">
        <f t="shared" si="612"/>
        <v>0</v>
      </c>
      <c r="V158" s="43"/>
      <c r="W158" s="43"/>
      <c r="X158" s="43"/>
      <c r="Y158" s="43"/>
      <c r="Z158" s="43">
        <f t="shared" si="613"/>
        <v>0</v>
      </c>
      <c r="AA158" s="43">
        <f t="shared" si="614"/>
        <v>0</v>
      </c>
      <c r="AB158" s="43">
        <f t="shared" si="615"/>
        <v>0</v>
      </c>
      <c r="AC158" s="43">
        <f t="shared" si="616"/>
        <v>0</v>
      </c>
      <c r="AD158" s="43"/>
      <c r="AE158" s="43"/>
      <c r="AF158" s="43"/>
      <c r="AG158" s="43">
        <f t="shared" si="617"/>
        <v>0</v>
      </c>
      <c r="AH158" s="32"/>
      <c r="AI158" s="32"/>
      <c r="AJ158" s="18"/>
      <c r="AK158" s="18"/>
      <c r="AL158" s="18"/>
      <c r="AM158" s="18"/>
      <c r="AN158" s="32">
        <f t="shared" si="618"/>
        <v>0</v>
      </c>
      <c r="AO158" s="32">
        <f t="shared" si="619"/>
        <v>0</v>
      </c>
      <c r="AP158" s="32">
        <f t="shared" si="620"/>
        <v>0</v>
      </c>
      <c r="AQ158" s="43">
        <f t="shared" si="621"/>
        <v>49086808</v>
      </c>
      <c r="AR158" s="43">
        <f t="shared" si="622"/>
        <v>35738588</v>
      </c>
      <c r="AS158" s="43">
        <f t="shared" si="623"/>
        <v>0</v>
      </c>
      <c r="AT158" s="43">
        <f t="shared" si="624"/>
        <v>12079643</v>
      </c>
      <c r="AU158" s="43">
        <f t="shared" si="624"/>
        <v>714772</v>
      </c>
      <c r="AV158" s="43">
        <f t="shared" si="625"/>
        <v>553805</v>
      </c>
      <c r="AW158" s="32">
        <f t="shared" si="626"/>
        <v>64.881299999999996</v>
      </c>
      <c r="AX158" s="32">
        <f t="shared" si="627"/>
        <v>48.565399999999997</v>
      </c>
      <c r="AY158" s="32">
        <f t="shared" si="627"/>
        <v>16.315899999999999</v>
      </c>
    </row>
    <row r="159" spans="1:52" x14ac:dyDescent="0.25">
      <c r="A159" s="2">
        <v>1452</v>
      </c>
      <c r="B159" s="18">
        <v>691000093</v>
      </c>
      <c r="C159" s="18" t="s">
        <v>137</v>
      </c>
      <c r="D159" s="2">
        <v>3141</v>
      </c>
      <c r="E159" s="2" t="s">
        <v>63</v>
      </c>
      <c r="F159" s="18" t="s">
        <v>218</v>
      </c>
      <c r="G159" s="43">
        <v>6179324</v>
      </c>
      <c r="H159" s="43">
        <v>4506340</v>
      </c>
      <c r="I159" s="43">
        <v>0</v>
      </c>
      <c r="J159" s="43">
        <v>1523143</v>
      </c>
      <c r="K159" s="43">
        <v>90127</v>
      </c>
      <c r="L159" s="43">
        <v>59714</v>
      </c>
      <c r="M159" s="18">
        <v>15.33</v>
      </c>
      <c r="N159" s="18">
        <v>0</v>
      </c>
      <c r="O159" s="18">
        <v>15.33</v>
      </c>
      <c r="P159" s="43"/>
      <c r="Q159" s="43"/>
      <c r="R159" s="43"/>
      <c r="S159" s="43"/>
      <c r="T159" s="43"/>
      <c r="U159" s="43">
        <f t="shared" si="612"/>
        <v>0</v>
      </c>
      <c r="V159" s="43"/>
      <c r="W159" s="43"/>
      <c r="X159" s="43"/>
      <c r="Y159" s="43"/>
      <c r="Z159" s="43">
        <f t="shared" si="613"/>
        <v>0</v>
      </c>
      <c r="AA159" s="43">
        <f t="shared" si="614"/>
        <v>0</v>
      </c>
      <c r="AB159" s="43">
        <f t="shared" si="615"/>
        <v>0</v>
      </c>
      <c r="AC159" s="43">
        <f t="shared" si="616"/>
        <v>0</v>
      </c>
      <c r="AD159" s="43"/>
      <c r="AE159" s="43"/>
      <c r="AF159" s="43"/>
      <c r="AG159" s="43">
        <f t="shared" si="617"/>
        <v>0</v>
      </c>
      <c r="AH159" s="32"/>
      <c r="AI159" s="32"/>
      <c r="AJ159" s="18"/>
      <c r="AK159" s="18"/>
      <c r="AL159" s="18"/>
      <c r="AM159" s="18"/>
      <c r="AN159" s="32">
        <f t="shared" si="618"/>
        <v>0</v>
      </c>
      <c r="AO159" s="32">
        <f t="shared" si="619"/>
        <v>0</v>
      </c>
      <c r="AP159" s="32">
        <f t="shared" si="620"/>
        <v>0</v>
      </c>
      <c r="AQ159" s="43">
        <f t="shared" si="621"/>
        <v>6179324</v>
      </c>
      <c r="AR159" s="43">
        <f t="shared" si="622"/>
        <v>4506340</v>
      </c>
      <c r="AS159" s="43">
        <f t="shared" si="623"/>
        <v>0</v>
      </c>
      <c r="AT159" s="43">
        <f t="shared" si="624"/>
        <v>1523143</v>
      </c>
      <c r="AU159" s="43">
        <f t="shared" si="624"/>
        <v>90127</v>
      </c>
      <c r="AV159" s="43">
        <f t="shared" si="625"/>
        <v>59714</v>
      </c>
      <c r="AW159" s="32">
        <f t="shared" si="626"/>
        <v>15.33</v>
      </c>
      <c r="AX159" s="32">
        <f t="shared" si="627"/>
        <v>0</v>
      </c>
      <c r="AY159" s="32">
        <f t="shared" si="627"/>
        <v>15.33</v>
      </c>
    </row>
    <row r="160" spans="1:52" x14ac:dyDescent="0.25">
      <c r="A160" s="2">
        <v>1452</v>
      </c>
      <c r="B160" s="18">
        <v>691000093</v>
      </c>
      <c r="C160" s="18" t="s">
        <v>137</v>
      </c>
      <c r="D160" s="2">
        <v>3147</v>
      </c>
      <c r="E160" s="2" t="s">
        <v>64</v>
      </c>
      <c r="F160" s="18" t="s">
        <v>218</v>
      </c>
      <c r="G160" s="43">
        <v>3299736</v>
      </c>
      <c r="H160" s="43">
        <v>2414128</v>
      </c>
      <c r="I160" s="43">
        <v>0</v>
      </c>
      <c r="J160" s="43">
        <v>815975</v>
      </c>
      <c r="K160" s="43">
        <v>48283</v>
      </c>
      <c r="L160" s="43">
        <v>21350</v>
      </c>
      <c r="M160" s="18">
        <v>5.69</v>
      </c>
      <c r="N160" s="18">
        <v>4.05</v>
      </c>
      <c r="O160" s="18">
        <v>1.6400000000000006</v>
      </c>
      <c r="P160" s="43"/>
      <c r="Q160" s="43"/>
      <c r="R160" s="43"/>
      <c r="S160" s="43"/>
      <c r="T160" s="43"/>
      <c r="U160" s="43">
        <f t="shared" si="612"/>
        <v>0</v>
      </c>
      <c r="V160" s="43"/>
      <c r="W160" s="43"/>
      <c r="X160" s="43"/>
      <c r="Y160" s="43"/>
      <c r="Z160" s="43">
        <f t="shared" si="613"/>
        <v>0</v>
      </c>
      <c r="AA160" s="43">
        <f t="shared" si="614"/>
        <v>0</v>
      </c>
      <c r="AB160" s="43">
        <f t="shared" si="615"/>
        <v>0</v>
      </c>
      <c r="AC160" s="43">
        <f t="shared" si="616"/>
        <v>0</v>
      </c>
      <c r="AD160" s="43"/>
      <c r="AE160" s="43"/>
      <c r="AF160" s="43"/>
      <c r="AG160" s="43">
        <f t="shared" si="617"/>
        <v>0</v>
      </c>
      <c r="AH160" s="32"/>
      <c r="AI160" s="32"/>
      <c r="AJ160" s="18"/>
      <c r="AK160" s="18"/>
      <c r="AL160" s="18"/>
      <c r="AM160" s="18"/>
      <c r="AN160" s="32">
        <f t="shared" si="618"/>
        <v>0</v>
      </c>
      <c r="AO160" s="32">
        <f t="shared" si="619"/>
        <v>0</v>
      </c>
      <c r="AP160" s="32">
        <f t="shared" si="620"/>
        <v>0</v>
      </c>
      <c r="AQ160" s="43">
        <f t="shared" si="621"/>
        <v>3299736</v>
      </c>
      <c r="AR160" s="43">
        <f t="shared" si="622"/>
        <v>2414128</v>
      </c>
      <c r="AS160" s="43">
        <f t="shared" si="623"/>
        <v>0</v>
      </c>
      <c r="AT160" s="43">
        <f t="shared" si="624"/>
        <v>815975</v>
      </c>
      <c r="AU160" s="43">
        <f t="shared" si="624"/>
        <v>48283</v>
      </c>
      <c r="AV160" s="43">
        <f t="shared" si="625"/>
        <v>21350</v>
      </c>
      <c r="AW160" s="32">
        <f t="shared" si="626"/>
        <v>5.69</v>
      </c>
      <c r="AX160" s="32">
        <f t="shared" si="627"/>
        <v>4.05</v>
      </c>
      <c r="AY160" s="32">
        <f t="shared" si="627"/>
        <v>1.6400000000000006</v>
      </c>
    </row>
    <row r="161" spans="1:52" x14ac:dyDescent="0.25">
      <c r="A161" s="23"/>
      <c r="B161" s="24"/>
      <c r="C161" s="24" t="s">
        <v>196</v>
      </c>
      <c r="D161" s="23"/>
      <c r="E161" s="23"/>
      <c r="F161" s="24"/>
      <c r="G161" s="26">
        <v>58565868</v>
      </c>
      <c r="H161" s="26">
        <v>42659056</v>
      </c>
      <c r="I161" s="26">
        <v>0</v>
      </c>
      <c r="J161" s="26">
        <v>14418761</v>
      </c>
      <c r="K161" s="26">
        <v>853182</v>
      </c>
      <c r="L161" s="26">
        <v>634869</v>
      </c>
      <c r="M161" s="24">
        <v>85.901299999999992</v>
      </c>
      <c r="N161" s="24">
        <v>52.615399999999994</v>
      </c>
      <c r="O161" s="24">
        <v>33.285899999999998</v>
      </c>
      <c r="P161" s="26">
        <f t="shared" ref="P161:AY161" si="628">SUM(P157:P160)</f>
        <v>0</v>
      </c>
      <c r="Q161" s="26">
        <f t="shared" si="628"/>
        <v>0</v>
      </c>
      <c r="R161" s="26">
        <f t="shared" si="628"/>
        <v>0</v>
      </c>
      <c r="S161" s="26">
        <f t="shared" si="628"/>
        <v>0</v>
      </c>
      <c r="T161" s="26">
        <f t="shared" si="628"/>
        <v>0</v>
      </c>
      <c r="U161" s="26">
        <f t="shared" si="628"/>
        <v>0</v>
      </c>
      <c r="V161" s="26">
        <f t="shared" si="628"/>
        <v>0</v>
      </c>
      <c r="W161" s="26">
        <f t="shared" si="628"/>
        <v>0</v>
      </c>
      <c r="X161" s="26">
        <f t="shared" si="628"/>
        <v>0</v>
      </c>
      <c r="Y161" s="26">
        <f t="shared" si="628"/>
        <v>0</v>
      </c>
      <c r="Z161" s="26">
        <f t="shared" si="628"/>
        <v>0</v>
      </c>
      <c r="AA161" s="26">
        <f t="shared" si="628"/>
        <v>0</v>
      </c>
      <c r="AB161" s="26">
        <f t="shared" si="628"/>
        <v>0</v>
      </c>
      <c r="AC161" s="26">
        <f t="shared" si="628"/>
        <v>0</v>
      </c>
      <c r="AD161" s="26">
        <f t="shared" si="628"/>
        <v>0</v>
      </c>
      <c r="AE161" s="26">
        <f t="shared" si="628"/>
        <v>0</v>
      </c>
      <c r="AF161" s="26">
        <f t="shared" si="628"/>
        <v>0</v>
      </c>
      <c r="AG161" s="26">
        <f t="shared" si="628"/>
        <v>0</v>
      </c>
      <c r="AH161" s="51">
        <f t="shared" si="628"/>
        <v>0</v>
      </c>
      <c r="AI161" s="51">
        <f t="shared" si="628"/>
        <v>0</v>
      </c>
      <c r="AJ161" s="24">
        <f t="shared" si="628"/>
        <v>0</v>
      </c>
      <c r="AK161" s="24">
        <f t="shared" si="628"/>
        <v>0</v>
      </c>
      <c r="AL161" s="24">
        <f t="shared" si="628"/>
        <v>0</v>
      </c>
      <c r="AM161" s="24">
        <f t="shared" si="628"/>
        <v>0</v>
      </c>
      <c r="AN161" s="51">
        <f t="shared" si="628"/>
        <v>0</v>
      </c>
      <c r="AO161" s="51">
        <f t="shared" si="628"/>
        <v>0</v>
      </c>
      <c r="AP161" s="51">
        <f t="shared" si="628"/>
        <v>0</v>
      </c>
      <c r="AQ161" s="26">
        <f t="shared" si="628"/>
        <v>58565868</v>
      </c>
      <c r="AR161" s="26">
        <f t="shared" si="628"/>
        <v>42659056</v>
      </c>
      <c r="AS161" s="26">
        <f t="shared" si="628"/>
        <v>0</v>
      </c>
      <c r="AT161" s="26">
        <f t="shared" si="628"/>
        <v>14418761</v>
      </c>
      <c r="AU161" s="26">
        <f t="shared" si="628"/>
        <v>853182</v>
      </c>
      <c r="AV161" s="26">
        <f t="shared" si="628"/>
        <v>634869</v>
      </c>
      <c r="AW161" s="51">
        <f t="shared" si="628"/>
        <v>85.901299999999992</v>
      </c>
      <c r="AX161" s="51">
        <f t="shared" si="628"/>
        <v>52.615399999999994</v>
      </c>
      <c r="AY161" s="51">
        <f t="shared" si="628"/>
        <v>33.285899999999998</v>
      </c>
      <c r="AZ161" s="15">
        <f>AR161-H161</f>
        <v>0</v>
      </c>
    </row>
    <row r="162" spans="1:52" x14ac:dyDescent="0.25">
      <c r="A162" s="2">
        <v>1455</v>
      </c>
      <c r="B162" s="18">
        <v>600023401</v>
      </c>
      <c r="C162" s="18" t="s">
        <v>138</v>
      </c>
      <c r="D162" s="2">
        <v>3112</v>
      </c>
      <c r="E162" s="2" t="s">
        <v>66</v>
      </c>
      <c r="F162" s="18" t="s">
        <v>61</v>
      </c>
      <c r="G162" s="43">
        <v>4515707</v>
      </c>
      <c r="H162" s="43">
        <v>3304939</v>
      </c>
      <c r="I162" s="43">
        <v>0</v>
      </c>
      <c r="J162" s="43">
        <v>1117069</v>
      </c>
      <c r="K162" s="43">
        <v>66099</v>
      </c>
      <c r="L162" s="43">
        <v>27600</v>
      </c>
      <c r="M162" s="18">
        <v>7.2709999999999999</v>
      </c>
      <c r="N162" s="18">
        <v>5.6452</v>
      </c>
      <c r="O162" s="18">
        <v>1.6257999999999999</v>
      </c>
      <c r="P162" s="43"/>
      <c r="Q162" s="43"/>
      <c r="R162" s="43"/>
      <c r="S162" s="43"/>
      <c r="T162" s="43"/>
      <c r="U162" s="43">
        <f t="shared" ref="U162:U171" si="629">P162+Q162+R162+S162+T162</f>
        <v>0</v>
      </c>
      <c r="V162" s="43"/>
      <c r="W162" s="43"/>
      <c r="X162" s="43"/>
      <c r="Y162" s="43"/>
      <c r="Z162" s="43">
        <f t="shared" ref="Z162:Z226" si="630">V162+W162+X162+Y162</f>
        <v>0</v>
      </c>
      <c r="AA162" s="43">
        <f t="shared" ref="AA162:AA171" si="631">U162+Z162</f>
        <v>0</v>
      </c>
      <c r="AB162" s="43">
        <f t="shared" ref="AB162:AB171" si="632">ROUND((U162+V162+W162)*33.8%,0)</f>
        <v>0</v>
      </c>
      <c r="AC162" s="43">
        <f t="shared" ref="AC162:AC171" si="633">ROUND(U162*2%,0)</f>
        <v>0</v>
      </c>
      <c r="AD162" s="43"/>
      <c r="AE162" s="43"/>
      <c r="AF162" s="43"/>
      <c r="AG162" s="43">
        <f t="shared" ref="AG162:AG171" si="634">AD162+AE162+AF162</f>
        <v>0</v>
      </c>
      <c r="AH162" s="32"/>
      <c r="AI162" s="32"/>
      <c r="AJ162" s="18"/>
      <c r="AK162" s="18"/>
      <c r="AL162" s="18"/>
      <c r="AM162" s="18"/>
      <c r="AN162" s="32">
        <f t="shared" ref="AN162:AN171" si="635">AH162+AJ162+AK162+AL162</f>
        <v>0</v>
      </c>
      <c r="AO162" s="32">
        <f t="shared" ref="AO162:AO171" si="636">AI162+AM162</f>
        <v>0</v>
      </c>
      <c r="AP162" s="32">
        <f t="shared" ref="AP162:AP171" si="637">AN162+AO162</f>
        <v>0</v>
      </c>
      <c r="AQ162" s="43">
        <f t="shared" ref="AQ162:AQ171" si="638">AR162+AS162+AT162+AU162+AV162</f>
        <v>4515707</v>
      </c>
      <c r="AR162" s="43">
        <f t="shared" ref="AR162:AR171" si="639">H162+U162</f>
        <v>3304939</v>
      </c>
      <c r="AS162" s="43">
        <f t="shared" ref="AS162:AS171" si="640">I162+Z162</f>
        <v>0</v>
      </c>
      <c r="AT162" s="43">
        <f t="shared" ref="AT162:AU171" si="641">J162+AB162</f>
        <v>1117069</v>
      </c>
      <c r="AU162" s="43">
        <f t="shared" si="641"/>
        <v>66099</v>
      </c>
      <c r="AV162" s="43">
        <f t="shared" ref="AV162:AV171" si="642">L162+AG162</f>
        <v>27600</v>
      </c>
      <c r="AW162" s="32">
        <f t="shared" ref="AW162:AW171" si="643">AX162+AY162</f>
        <v>7.2709999999999999</v>
      </c>
      <c r="AX162" s="32">
        <f t="shared" ref="AX162:AY171" si="644">N162+AN162</f>
        <v>5.6452</v>
      </c>
      <c r="AY162" s="32">
        <f t="shared" si="644"/>
        <v>1.6257999999999999</v>
      </c>
    </row>
    <row r="163" spans="1:52" x14ac:dyDescent="0.25">
      <c r="A163" s="2">
        <v>1455</v>
      </c>
      <c r="B163" s="18">
        <v>600023401</v>
      </c>
      <c r="C163" s="18" t="s">
        <v>138</v>
      </c>
      <c r="D163" s="2">
        <v>3112</v>
      </c>
      <c r="E163" s="2" t="s">
        <v>69</v>
      </c>
      <c r="F163" s="18" t="s">
        <v>61</v>
      </c>
      <c r="G163" s="43">
        <v>1440108</v>
      </c>
      <c r="H163" s="43">
        <v>1060463</v>
      </c>
      <c r="I163" s="43">
        <v>0</v>
      </c>
      <c r="J163" s="43">
        <v>358436</v>
      </c>
      <c r="K163" s="43">
        <v>21209</v>
      </c>
      <c r="L163" s="43">
        <v>0</v>
      </c>
      <c r="M163" s="18">
        <v>2.7778999999999998</v>
      </c>
      <c r="N163" s="18">
        <v>2.7778999999999998</v>
      </c>
      <c r="O163" s="18">
        <v>0</v>
      </c>
      <c r="P163" s="43"/>
      <c r="Q163" s="43"/>
      <c r="R163" s="43"/>
      <c r="S163" s="43"/>
      <c r="T163" s="43"/>
      <c r="U163" s="43">
        <f t="shared" si="629"/>
        <v>0</v>
      </c>
      <c r="V163" s="43"/>
      <c r="W163" s="43"/>
      <c r="X163" s="43"/>
      <c r="Y163" s="43"/>
      <c r="Z163" s="43">
        <f t="shared" si="630"/>
        <v>0</v>
      </c>
      <c r="AA163" s="43">
        <f t="shared" si="631"/>
        <v>0</v>
      </c>
      <c r="AB163" s="43">
        <f t="shared" si="632"/>
        <v>0</v>
      </c>
      <c r="AC163" s="43">
        <f t="shared" si="633"/>
        <v>0</v>
      </c>
      <c r="AD163" s="43"/>
      <c r="AE163" s="43"/>
      <c r="AF163" s="43"/>
      <c r="AG163" s="43">
        <f t="shared" si="634"/>
        <v>0</v>
      </c>
      <c r="AH163" s="32"/>
      <c r="AI163" s="32"/>
      <c r="AJ163" s="18"/>
      <c r="AK163" s="18"/>
      <c r="AL163" s="18"/>
      <c r="AM163" s="18"/>
      <c r="AN163" s="32">
        <f t="shared" si="635"/>
        <v>0</v>
      </c>
      <c r="AO163" s="32">
        <f t="shared" si="636"/>
        <v>0</v>
      </c>
      <c r="AP163" s="32">
        <f t="shared" si="637"/>
        <v>0</v>
      </c>
      <c r="AQ163" s="43">
        <f t="shared" si="638"/>
        <v>1440108</v>
      </c>
      <c r="AR163" s="43">
        <f t="shared" si="639"/>
        <v>1060463</v>
      </c>
      <c r="AS163" s="43">
        <f t="shared" si="640"/>
        <v>0</v>
      </c>
      <c r="AT163" s="43">
        <f t="shared" si="641"/>
        <v>358436</v>
      </c>
      <c r="AU163" s="43">
        <f t="shared" si="641"/>
        <v>21209</v>
      </c>
      <c r="AV163" s="43">
        <f t="shared" si="642"/>
        <v>0</v>
      </c>
      <c r="AW163" s="32">
        <f t="shared" si="643"/>
        <v>2.7778999999999998</v>
      </c>
      <c r="AX163" s="32">
        <f t="shared" si="644"/>
        <v>2.7778999999999998</v>
      </c>
      <c r="AY163" s="32">
        <f t="shared" si="644"/>
        <v>0</v>
      </c>
    </row>
    <row r="164" spans="1:52" x14ac:dyDescent="0.25">
      <c r="A164" s="2">
        <v>1455</v>
      </c>
      <c r="B164" s="18">
        <v>600023401</v>
      </c>
      <c r="C164" s="18" t="s">
        <v>138</v>
      </c>
      <c r="D164" s="2">
        <v>3114</v>
      </c>
      <c r="E164" s="2" t="s">
        <v>70</v>
      </c>
      <c r="F164" s="18" t="s">
        <v>61</v>
      </c>
      <c r="G164" s="43">
        <v>33464415</v>
      </c>
      <c r="H164" s="43">
        <v>24270275</v>
      </c>
      <c r="I164" s="43">
        <v>110000</v>
      </c>
      <c r="J164" s="43">
        <v>8240534</v>
      </c>
      <c r="K164" s="43">
        <v>485406</v>
      </c>
      <c r="L164" s="43">
        <v>358200</v>
      </c>
      <c r="M164" s="18">
        <v>43.322599999999994</v>
      </c>
      <c r="N164" s="18">
        <v>34.773899999999998</v>
      </c>
      <c r="O164" s="18">
        <v>8.5486999999999984</v>
      </c>
      <c r="P164" s="43"/>
      <c r="Q164" s="43"/>
      <c r="R164" s="43"/>
      <c r="S164" s="43"/>
      <c r="T164" s="43">
        <v>-287187</v>
      </c>
      <c r="U164" s="43">
        <f t="shared" si="629"/>
        <v>-287187</v>
      </c>
      <c r="V164" s="43"/>
      <c r="W164" s="43"/>
      <c r="X164" s="43"/>
      <c r="Y164" s="43"/>
      <c r="Z164" s="43">
        <f t="shared" si="630"/>
        <v>0</v>
      </c>
      <c r="AA164" s="43">
        <f t="shared" si="631"/>
        <v>-287187</v>
      </c>
      <c r="AB164" s="43">
        <f t="shared" si="632"/>
        <v>-97069</v>
      </c>
      <c r="AC164" s="43">
        <f t="shared" si="633"/>
        <v>-5744</v>
      </c>
      <c r="AD164" s="43"/>
      <c r="AE164" s="43"/>
      <c r="AF164" s="43">
        <v>390000</v>
      </c>
      <c r="AG164" s="43">
        <f t="shared" si="634"/>
        <v>390000</v>
      </c>
      <c r="AH164" s="32"/>
      <c r="AI164" s="32"/>
      <c r="AJ164" s="18"/>
      <c r="AK164" s="18"/>
      <c r="AL164" s="18"/>
      <c r="AM164" s="18"/>
      <c r="AN164" s="32">
        <f t="shared" si="635"/>
        <v>0</v>
      </c>
      <c r="AO164" s="32">
        <f t="shared" si="636"/>
        <v>0</v>
      </c>
      <c r="AP164" s="32">
        <f t="shared" si="637"/>
        <v>0</v>
      </c>
      <c r="AQ164" s="43">
        <f t="shared" si="638"/>
        <v>33464415</v>
      </c>
      <c r="AR164" s="43">
        <f t="shared" si="639"/>
        <v>23983088</v>
      </c>
      <c r="AS164" s="43">
        <f t="shared" si="640"/>
        <v>110000</v>
      </c>
      <c r="AT164" s="43">
        <f t="shared" si="641"/>
        <v>8143465</v>
      </c>
      <c r="AU164" s="43">
        <f t="shared" si="641"/>
        <v>479662</v>
      </c>
      <c r="AV164" s="43">
        <f t="shared" si="642"/>
        <v>748200</v>
      </c>
      <c r="AW164" s="32">
        <f t="shared" si="643"/>
        <v>43.322599999999994</v>
      </c>
      <c r="AX164" s="32">
        <f t="shared" si="644"/>
        <v>34.773899999999998</v>
      </c>
      <c r="AY164" s="32">
        <f t="shared" si="644"/>
        <v>8.5486999999999984</v>
      </c>
    </row>
    <row r="165" spans="1:52" x14ac:dyDescent="0.25">
      <c r="A165" s="2">
        <v>1455</v>
      </c>
      <c r="B165" s="18">
        <v>600023401</v>
      </c>
      <c r="C165" s="18" t="s">
        <v>138</v>
      </c>
      <c r="D165" s="2">
        <v>3114</v>
      </c>
      <c r="E165" s="2" t="s">
        <v>71</v>
      </c>
      <c r="F165" s="18" t="s">
        <v>61</v>
      </c>
      <c r="G165" s="43">
        <v>2969584</v>
      </c>
      <c r="H165" s="43">
        <v>2186733</v>
      </c>
      <c r="I165" s="43">
        <v>0</v>
      </c>
      <c r="J165" s="43">
        <v>739116</v>
      </c>
      <c r="K165" s="43">
        <v>43735</v>
      </c>
      <c r="L165" s="43">
        <v>0</v>
      </c>
      <c r="M165" s="18">
        <v>5.8326000000000002</v>
      </c>
      <c r="N165" s="18">
        <v>5.8326000000000002</v>
      </c>
      <c r="O165" s="18">
        <v>0</v>
      </c>
      <c r="P165" s="43"/>
      <c r="Q165" s="43"/>
      <c r="R165" s="43"/>
      <c r="S165" s="43"/>
      <c r="T165" s="43"/>
      <c r="U165" s="43">
        <f t="shared" si="629"/>
        <v>0</v>
      </c>
      <c r="V165" s="43"/>
      <c r="W165" s="43"/>
      <c r="X165" s="43"/>
      <c r="Y165" s="43"/>
      <c r="Z165" s="43">
        <f t="shared" si="630"/>
        <v>0</v>
      </c>
      <c r="AA165" s="43">
        <f t="shared" si="631"/>
        <v>0</v>
      </c>
      <c r="AB165" s="43">
        <f t="shared" si="632"/>
        <v>0</v>
      </c>
      <c r="AC165" s="43">
        <f t="shared" si="633"/>
        <v>0</v>
      </c>
      <c r="AD165" s="43"/>
      <c r="AE165" s="43"/>
      <c r="AF165" s="43"/>
      <c r="AG165" s="43">
        <f t="shared" si="634"/>
        <v>0</v>
      </c>
      <c r="AH165" s="32"/>
      <c r="AI165" s="32"/>
      <c r="AJ165" s="18"/>
      <c r="AK165" s="18"/>
      <c r="AL165" s="18"/>
      <c r="AM165" s="18"/>
      <c r="AN165" s="32">
        <f t="shared" si="635"/>
        <v>0</v>
      </c>
      <c r="AO165" s="32">
        <f t="shared" si="636"/>
        <v>0</v>
      </c>
      <c r="AP165" s="32">
        <f t="shared" si="637"/>
        <v>0</v>
      </c>
      <c r="AQ165" s="43">
        <f t="shared" si="638"/>
        <v>2969584</v>
      </c>
      <c r="AR165" s="43">
        <f t="shared" si="639"/>
        <v>2186733</v>
      </c>
      <c r="AS165" s="43">
        <f t="shared" si="640"/>
        <v>0</v>
      </c>
      <c r="AT165" s="43">
        <f t="shared" si="641"/>
        <v>739116</v>
      </c>
      <c r="AU165" s="43">
        <f t="shared" si="641"/>
        <v>43735</v>
      </c>
      <c r="AV165" s="43">
        <f t="shared" si="642"/>
        <v>0</v>
      </c>
      <c r="AW165" s="32">
        <f t="shared" si="643"/>
        <v>5.8326000000000002</v>
      </c>
      <c r="AX165" s="32">
        <f t="shared" si="644"/>
        <v>5.8326000000000002</v>
      </c>
      <c r="AY165" s="32">
        <f t="shared" si="644"/>
        <v>0</v>
      </c>
    </row>
    <row r="166" spans="1:52" x14ac:dyDescent="0.25">
      <c r="A166" s="2">
        <v>1455</v>
      </c>
      <c r="B166" s="18">
        <v>600023401</v>
      </c>
      <c r="C166" s="18" t="s">
        <v>138</v>
      </c>
      <c r="D166" s="2">
        <v>3114</v>
      </c>
      <c r="E166" s="2" t="s">
        <v>62</v>
      </c>
      <c r="F166" s="18" t="s">
        <v>218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18">
        <v>0</v>
      </c>
      <c r="N166" s="18">
        <v>0</v>
      </c>
      <c r="O166" s="18">
        <v>0</v>
      </c>
      <c r="P166" s="43"/>
      <c r="Q166" s="43"/>
      <c r="R166" s="43"/>
      <c r="S166" s="43"/>
      <c r="T166" s="43"/>
      <c r="U166" s="43">
        <f t="shared" si="629"/>
        <v>0</v>
      </c>
      <c r="V166" s="43"/>
      <c r="W166" s="43"/>
      <c r="X166" s="43"/>
      <c r="Y166" s="43"/>
      <c r="Z166" s="43">
        <f t="shared" si="630"/>
        <v>0</v>
      </c>
      <c r="AA166" s="43">
        <f t="shared" si="631"/>
        <v>0</v>
      </c>
      <c r="AB166" s="43">
        <f t="shared" si="632"/>
        <v>0</v>
      </c>
      <c r="AC166" s="43">
        <f t="shared" si="633"/>
        <v>0</v>
      </c>
      <c r="AD166" s="43"/>
      <c r="AE166" s="43"/>
      <c r="AF166" s="43"/>
      <c r="AG166" s="43">
        <f t="shared" si="634"/>
        <v>0</v>
      </c>
      <c r="AH166" s="32"/>
      <c r="AI166" s="32"/>
      <c r="AJ166" s="18"/>
      <c r="AK166" s="18"/>
      <c r="AL166" s="18"/>
      <c r="AM166" s="18"/>
      <c r="AN166" s="32">
        <f t="shared" si="635"/>
        <v>0</v>
      </c>
      <c r="AO166" s="32">
        <f t="shared" si="636"/>
        <v>0</v>
      </c>
      <c r="AP166" s="32">
        <f t="shared" si="637"/>
        <v>0</v>
      </c>
      <c r="AQ166" s="43">
        <f t="shared" si="638"/>
        <v>0</v>
      </c>
      <c r="AR166" s="43">
        <f t="shared" si="639"/>
        <v>0</v>
      </c>
      <c r="AS166" s="43">
        <f t="shared" si="640"/>
        <v>0</v>
      </c>
      <c r="AT166" s="43">
        <f t="shared" si="641"/>
        <v>0</v>
      </c>
      <c r="AU166" s="43">
        <f t="shared" si="641"/>
        <v>0</v>
      </c>
      <c r="AV166" s="43">
        <f t="shared" si="642"/>
        <v>0</v>
      </c>
      <c r="AW166" s="32">
        <f t="shared" si="643"/>
        <v>0</v>
      </c>
      <c r="AX166" s="32">
        <f t="shared" si="644"/>
        <v>0</v>
      </c>
      <c r="AY166" s="32">
        <f t="shared" si="644"/>
        <v>0</v>
      </c>
    </row>
    <row r="167" spans="1:52" x14ac:dyDescent="0.25">
      <c r="A167" s="2">
        <v>1455</v>
      </c>
      <c r="B167" s="18">
        <v>600023401</v>
      </c>
      <c r="C167" s="18" t="s">
        <v>138</v>
      </c>
      <c r="D167" s="2">
        <v>3141</v>
      </c>
      <c r="E167" s="2" t="s">
        <v>63</v>
      </c>
      <c r="F167" s="18" t="s">
        <v>218</v>
      </c>
      <c r="G167" s="43">
        <v>1931250</v>
      </c>
      <c r="H167" s="43">
        <v>1413863</v>
      </c>
      <c r="I167" s="43">
        <v>0</v>
      </c>
      <c r="J167" s="43">
        <v>477886</v>
      </c>
      <c r="K167" s="43">
        <v>28277</v>
      </c>
      <c r="L167" s="43">
        <v>11224</v>
      </c>
      <c r="M167" s="18">
        <v>4.8099999999999996</v>
      </c>
      <c r="N167" s="18">
        <v>0</v>
      </c>
      <c r="O167" s="18">
        <v>4.8099999999999996</v>
      </c>
      <c r="P167" s="43"/>
      <c r="Q167" s="43"/>
      <c r="R167" s="43"/>
      <c r="S167" s="43"/>
      <c r="T167" s="43"/>
      <c r="U167" s="43">
        <f t="shared" si="629"/>
        <v>0</v>
      </c>
      <c r="V167" s="43"/>
      <c r="W167" s="43"/>
      <c r="X167" s="43"/>
      <c r="Y167" s="43"/>
      <c r="Z167" s="43">
        <f t="shared" si="630"/>
        <v>0</v>
      </c>
      <c r="AA167" s="43">
        <f t="shared" si="631"/>
        <v>0</v>
      </c>
      <c r="AB167" s="43">
        <f t="shared" si="632"/>
        <v>0</v>
      </c>
      <c r="AC167" s="43">
        <f t="shared" si="633"/>
        <v>0</v>
      </c>
      <c r="AD167" s="43"/>
      <c r="AE167" s="43"/>
      <c r="AF167" s="43"/>
      <c r="AG167" s="43">
        <f t="shared" si="634"/>
        <v>0</v>
      </c>
      <c r="AH167" s="32"/>
      <c r="AI167" s="32"/>
      <c r="AJ167" s="18"/>
      <c r="AK167" s="18"/>
      <c r="AL167" s="18"/>
      <c r="AM167" s="18"/>
      <c r="AN167" s="32">
        <f t="shared" si="635"/>
        <v>0</v>
      </c>
      <c r="AO167" s="32">
        <f t="shared" si="636"/>
        <v>0</v>
      </c>
      <c r="AP167" s="32">
        <f t="shared" si="637"/>
        <v>0</v>
      </c>
      <c r="AQ167" s="43">
        <f t="shared" si="638"/>
        <v>1931250</v>
      </c>
      <c r="AR167" s="43">
        <f t="shared" si="639"/>
        <v>1413863</v>
      </c>
      <c r="AS167" s="43">
        <f t="shared" si="640"/>
        <v>0</v>
      </c>
      <c r="AT167" s="43">
        <f t="shared" si="641"/>
        <v>477886</v>
      </c>
      <c r="AU167" s="43">
        <f t="shared" si="641"/>
        <v>28277</v>
      </c>
      <c r="AV167" s="43">
        <f t="shared" si="642"/>
        <v>11224</v>
      </c>
      <c r="AW167" s="32">
        <f t="shared" si="643"/>
        <v>4.8099999999999996</v>
      </c>
      <c r="AX167" s="32">
        <f t="shared" si="644"/>
        <v>0</v>
      </c>
      <c r="AY167" s="32">
        <f t="shared" si="644"/>
        <v>4.8099999999999996</v>
      </c>
    </row>
    <row r="168" spans="1:52" x14ac:dyDescent="0.25">
      <c r="A168" s="2">
        <v>1455</v>
      </c>
      <c r="B168" s="18">
        <v>600023401</v>
      </c>
      <c r="C168" s="18" t="s">
        <v>138</v>
      </c>
      <c r="D168" s="2">
        <v>3143</v>
      </c>
      <c r="E168" s="2" t="s">
        <v>72</v>
      </c>
      <c r="F168" s="18" t="s">
        <v>61</v>
      </c>
      <c r="G168" s="43">
        <v>2563784</v>
      </c>
      <c r="H168" s="43">
        <v>1887912</v>
      </c>
      <c r="I168" s="43">
        <v>0</v>
      </c>
      <c r="J168" s="43">
        <v>638114</v>
      </c>
      <c r="K168" s="43">
        <v>37758</v>
      </c>
      <c r="L168" s="43">
        <v>0</v>
      </c>
      <c r="M168" s="18">
        <v>3.9</v>
      </c>
      <c r="N168" s="18">
        <v>3.9</v>
      </c>
      <c r="O168" s="18">
        <v>0</v>
      </c>
      <c r="P168" s="43"/>
      <c r="Q168" s="43"/>
      <c r="R168" s="43"/>
      <c r="S168" s="43"/>
      <c r="T168" s="43"/>
      <c r="U168" s="43">
        <f t="shared" si="629"/>
        <v>0</v>
      </c>
      <c r="V168" s="43"/>
      <c r="W168" s="43"/>
      <c r="X168" s="43"/>
      <c r="Y168" s="43"/>
      <c r="Z168" s="43">
        <f t="shared" si="630"/>
        <v>0</v>
      </c>
      <c r="AA168" s="43">
        <f t="shared" si="631"/>
        <v>0</v>
      </c>
      <c r="AB168" s="43">
        <f t="shared" si="632"/>
        <v>0</v>
      </c>
      <c r="AC168" s="43">
        <f t="shared" si="633"/>
        <v>0</v>
      </c>
      <c r="AD168" s="43"/>
      <c r="AE168" s="43"/>
      <c r="AF168" s="43"/>
      <c r="AG168" s="43">
        <f t="shared" si="634"/>
        <v>0</v>
      </c>
      <c r="AH168" s="32"/>
      <c r="AI168" s="32"/>
      <c r="AJ168" s="18"/>
      <c r="AK168" s="18"/>
      <c r="AL168" s="18"/>
      <c r="AM168" s="18"/>
      <c r="AN168" s="32">
        <f t="shared" si="635"/>
        <v>0</v>
      </c>
      <c r="AO168" s="32">
        <f t="shared" si="636"/>
        <v>0</v>
      </c>
      <c r="AP168" s="32">
        <f t="shared" si="637"/>
        <v>0</v>
      </c>
      <c r="AQ168" s="43">
        <f t="shared" si="638"/>
        <v>2563784</v>
      </c>
      <c r="AR168" s="43">
        <f t="shared" si="639"/>
        <v>1887912</v>
      </c>
      <c r="AS168" s="43">
        <f t="shared" si="640"/>
        <v>0</v>
      </c>
      <c r="AT168" s="43">
        <f t="shared" si="641"/>
        <v>638114</v>
      </c>
      <c r="AU168" s="43">
        <f t="shared" si="641"/>
        <v>37758</v>
      </c>
      <c r="AV168" s="43">
        <f t="shared" si="642"/>
        <v>0</v>
      </c>
      <c r="AW168" s="32">
        <f t="shared" si="643"/>
        <v>3.9</v>
      </c>
      <c r="AX168" s="32">
        <f t="shared" si="644"/>
        <v>3.9</v>
      </c>
      <c r="AY168" s="32">
        <f t="shared" si="644"/>
        <v>0</v>
      </c>
    </row>
    <row r="169" spans="1:52" x14ac:dyDescent="0.25">
      <c r="A169" s="2">
        <v>1455</v>
      </c>
      <c r="B169" s="18">
        <v>600023401</v>
      </c>
      <c r="C169" s="18" t="s">
        <v>138</v>
      </c>
      <c r="D169" s="2">
        <v>3143</v>
      </c>
      <c r="E169" s="2" t="s">
        <v>73</v>
      </c>
      <c r="F169" s="18" t="s">
        <v>61</v>
      </c>
      <c r="G169" s="43">
        <v>813186</v>
      </c>
      <c r="H169" s="43">
        <v>598812</v>
      </c>
      <c r="I169" s="43">
        <v>0</v>
      </c>
      <c r="J169" s="43">
        <v>202398</v>
      </c>
      <c r="K169" s="43">
        <v>11976</v>
      </c>
      <c r="L169" s="43">
        <v>0</v>
      </c>
      <c r="M169" s="18">
        <v>1.6666000000000001</v>
      </c>
      <c r="N169" s="18">
        <v>1.6666000000000001</v>
      </c>
      <c r="O169" s="18">
        <v>0</v>
      </c>
      <c r="P169" s="43"/>
      <c r="Q169" s="43"/>
      <c r="R169" s="43"/>
      <c r="S169" s="43"/>
      <c r="T169" s="43"/>
      <c r="U169" s="43">
        <f t="shared" si="629"/>
        <v>0</v>
      </c>
      <c r="V169" s="43"/>
      <c r="W169" s="43"/>
      <c r="X169" s="43"/>
      <c r="Y169" s="43"/>
      <c r="Z169" s="43">
        <f t="shared" si="630"/>
        <v>0</v>
      </c>
      <c r="AA169" s="43">
        <f t="shared" si="631"/>
        <v>0</v>
      </c>
      <c r="AB169" s="43">
        <f t="shared" si="632"/>
        <v>0</v>
      </c>
      <c r="AC169" s="43">
        <f t="shared" si="633"/>
        <v>0</v>
      </c>
      <c r="AD169" s="43"/>
      <c r="AE169" s="43"/>
      <c r="AF169" s="43"/>
      <c r="AG169" s="43">
        <f t="shared" si="634"/>
        <v>0</v>
      </c>
      <c r="AH169" s="32"/>
      <c r="AI169" s="32"/>
      <c r="AJ169" s="18"/>
      <c r="AK169" s="18"/>
      <c r="AL169" s="18"/>
      <c r="AM169" s="18"/>
      <c r="AN169" s="32">
        <f t="shared" si="635"/>
        <v>0</v>
      </c>
      <c r="AO169" s="32">
        <f t="shared" si="636"/>
        <v>0</v>
      </c>
      <c r="AP169" s="32">
        <f t="shared" si="637"/>
        <v>0</v>
      </c>
      <c r="AQ169" s="43">
        <f t="shared" si="638"/>
        <v>813186</v>
      </c>
      <c r="AR169" s="43">
        <f t="shared" si="639"/>
        <v>598812</v>
      </c>
      <c r="AS169" s="43">
        <f t="shared" si="640"/>
        <v>0</v>
      </c>
      <c r="AT169" s="43">
        <f t="shared" si="641"/>
        <v>202398</v>
      </c>
      <c r="AU169" s="43">
        <f t="shared" si="641"/>
        <v>11976</v>
      </c>
      <c r="AV169" s="43">
        <f t="shared" si="642"/>
        <v>0</v>
      </c>
      <c r="AW169" s="32">
        <f t="shared" si="643"/>
        <v>1.6666000000000001</v>
      </c>
      <c r="AX169" s="32">
        <f t="shared" si="644"/>
        <v>1.6666000000000001</v>
      </c>
      <c r="AY169" s="32">
        <f t="shared" si="644"/>
        <v>0</v>
      </c>
    </row>
    <row r="170" spans="1:52" x14ac:dyDescent="0.25">
      <c r="A170" s="2">
        <v>1455</v>
      </c>
      <c r="B170" s="18">
        <v>600023401</v>
      </c>
      <c r="C170" s="18" t="s">
        <v>138</v>
      </c>
      <c r="D170" s="2">
        <v>3143</v>
      </c>
      <c r="E170" s="2" t="s">
        <v>139</v>
      </c>
      <c r="F170" s="18" t="s">
        <v>218</v>
      </c>
      <c r="G170" s="43">
        <v>34408</v>
      </c>
      <c r="H170" s="43">
        <v>24255</v>
      </c>
      <c r="I170" s="43">
        <v>0</v>
      </c>
      <c r="J170" s="43">
        <v>8198</v>
      </c>
      <c r="K170" s="43">
        <v>485</v>
      </c>
      <c r="L170" s="43">
        <v>1470</v>
      </c>
      <c r="M170" s="18">
        <v>0.1</v>
      </c>
      <c r="N170" s="18">
        <v>0</v>
      </c>
      <c r="O170" s="18">
        <v>0.1</v>
      </c>
      <c r="P170" s="43"/>
      <c r="Q170" s="43"/>
      <c r="R170" s="43"/>
      <c r="S170" s="43"/>
      <c r="T170" s="43"/>
      <c r="U170" s="43">
        <f t="shared" si="629"/>
        <v>0</v>
      </c>
      <c r="V170" s="43"/>
      <c r="W170" s="43"/>
      <c r="X170" s="43"/>
      <c r="Y170" s="43"/>
      <c r="Z170" s="43">
        <f t="shared" si="630"/>
        <v>0</v>
      </c>
      <c r="AA170" s="43">
        <f t="shared" si="631"/>
        <v>0</v>
      </c>
      <c r="AB170" s="43">
        <f t="shared" si="632"/>
        <v>0</v>
      </c>
      <c r="AC170" s="43">
        <f t="shared" si="633"/>
        <v>0</v>
      </c>
      <c r="AD170" s="43"/>
      <c r="AE170" s="43"/>
      <c r="AF170" s="43"/>
      <c r="AG170" s="43">
        <f t="shared" si="634"/>
        <v>0</v>
      </c>
      <c r="AH170" s="32"/>
      <c r="AI170" s="32"/>
      <c r="AJ170" s="18"/>
      <c r="AK170" s="18"/>
      <c r="AL170" s="18"/>
      <c r="AM170" s="18"/>
      <c r="AN170" s="32">
        <f t="shared" si="635"/>
        <v>0</v>
      </c>
      <c r="AO170" s="32">
        <f t="shared" si="636"/>
        <v>0</v>
      </c>
      <c r="AP170" s="32">
        <f t="shared" si="637"/>
        <v>0</v>
      </c>
      <c r="AQ170" s="43">
        <f t="shared" si="638"/>
        <v>34408</v>
      </c>
      <c r="AR170" s="43">
        <f t="shared" si="639"/>
        <v>24255</v>
      </c>
      <c r="AS170" s="43">
        <f t="shared" si="640"/>
        <v>0</v>
      </c>
      <c r="AT170" s="43">
        <f t="shared" si="641"/>
        <v>8198</v>
      </c>
      <c r="AU170" s="43">
        <f t="shared" si="641"/>
        <v>485</v>
      </c>
      <c r="AV170" s="43">
        <f t="shared" si="642"/>
        <v>1470</v>
      </c>
      <c r="AW170" s="32">
        <f t="shared" si="643"/>
        <v>0.1</v>
      </c>
      <c r="AX170" s="32">
        <f t="shared" si="644"/>
        <v>0</v>
      </c>
      <c r="AY170" s="32">
        <f t="shared" si="644"/>
        <v>0.1</v>
      </c>
    </row>
    <row r="171" spans="1:52" x14ac:dyDescent="0.25">
      <c r="A171" s="2">
        <v>1455</v>
      </c>
      <c r="B171" s="18">
        <v>600023401</v>
      </c>
      <c r="C171" s="18" t="s">
        <v>138</v>
      </c>
      <c r="D171" s="2">
        <v>3145</v>
      </c>
      <c r="E171" s="2" t="s">
        <v>68</v>
      </c>
      <c r="F171" s="18" t="s">
        <v>218</v>
      </c>
      <c r="G171" s="43">
        <v>5005047</v>
      </c>
      <c r="H171" s="43">
        <v>3663952</v>
      </c>
      <c r="I171" s="43">
        <v>0</v>
      </c>
      <c r="J171" s="43">
        <v>1238416</v>
      </c>
      <c r="K171" s="43">
        <v>73279</v>
      </c>
      <c r="L171" s="43">
        <v>29400</v>
      </c>
      <c r="M171" s="18">
        <v>9.2799999999999994</v>
      </c>
      <c r="N171" s="18">
        <v>5.61</v>
      </c>
      <c r="O171" s="18">
        <v>3.669999999999999</v>
      </c>
      <c r="P171" s="43"/>
      <c r="Q171" s="43"/>
      <c r="R171" s="43"/>
      <c r="S171" s="43"/>
      <c r="T171" s="43"/>
      <c r="U171" s="43">
        <f t="shared" si="629"/>
        <v>0</v>
      </c>
      <c r="V171" s="43"/>
      <c r="W171" s="43"/>
      <c r="X171" s="43"/>
      <c r="Y171" s="43"/>
      <c r="Z171" s="43">
        <f t="shared" si="630"/>
        <v>0</v>
      </c>
      <c r="AA171" s="43">
        <f t="shared" si="631"/>
        <v>0</v>
      </c>
      <c r="AB171" s="43">
        <f t="shared" si="632"/>
        <v>0</v>
      </c>
      <c r="AC171" s="43">
        <f t="shared" si="633"/>
        <v>0</v>
      </c>
      <c r="AD171" s="43"/>
      <c r="AE171" s="43"/>
      <c r="AF171" s="43"/>
      <c r="AG171" s="43">
        <f t="shared" si="634"/>
        <v>0</v>
      </c>
      <c r="AH171" s="32"/>
      <c r="AI171" s="32"/>
      <c r="AJ171" s="18"/>
      <c r="AK171" s="18"/>
      <c r="AL171" s="18"/>
      <c r="AM171" s="18"/>
      <c r="AN171" s="32">
        <f t="shared" si="635"/>
        <v>0</v>
      </c>
      <c r="AO171" s="32">
        <f t="shared" si="636"/>
        <v>0</v>
      </c>
      <c r="AP171" s="32">
        <f t="shared" si="637"/>
        <v>0</v>
      </c>
      <c r="AQ171" s="43">
        <f t="shared" si="638"/>
        <v>5005047</v>
      </c>
      <c r="AR171" s="43">
        <f t="shared" si="639"/>
        <v>3663952</v>
      </c>
      <c r="AS171" s="43">
        <f t="shared" si="640"/>
        <v>0</v>
      </c>
      <c r="AT171" s="43">
        <f t="shared" si="641"/>
        <v>1238416</v>
      </c>
      <c r="AU171" s="43">
        <f t="shared" si="641"/>
        <v>73279</v>
      </c>
      <c r="AV171" s="43">
        <f t="shared" si="642"/>
        <v>29400</v>
      </c>
      <c r="AW171" s="32">
        <f t="shared" si="643"/>
        <v>9.2799999999999994</v>
      </c>
      <c r="AX171" s="32">
        <f t="shared" si="644"/>
        <v>5.61</v>
      </c>
      <c r="AY171" s="32">
        <f t="shared" si="644"/>
        <v>3.669999999999999</v>
      </c>
    </row>
    <row r="172" spans="1:52" x14ac:dyDescent="0.25">
      <c r="A172" s="23"/>
      <c r="B172" s="24"/>
      <c r="C172" s="24" t="s">
        <v>197</v>
      </c>
      <c r="D172" s="23"/>
      <c r="E172" s="23"/>
      <c r="F172" s="24"/>
      <c r="G172" s="26">
        <v>52737489</v>
      </c>
      <c r="H172" s="26">
        <v>38411204</v>
      </c>
      <c r="I172" s="26">
        <v>110000</v>
      </c>
      <c r="J172" s="26">
        <v>13020167</v>
      </c>
      <c r="K172" s="26">
        <v>768224</v>
      </c>
      <c r="L172" s="26">
        <v>427894</v>
      </c>
      <c r="M172" s="24">
        <v>78.960700000000003</v>
      </c>
      <c r="N172" s="24">
        <v>60.206199999999995</v>
      </c>
      <c r="O172" s="24">
        <v>18.754499999999997</v>
      </c>
      <c r="P172" s="26">
        <f t="shared" ref="P172:AY172" si="645">SUM(P162:P171)</f>
        <v>0</v>
      </c>
      <c r="Q172" s="26">
        <f t="shared" si="645"/>
        <v>0</v>
      </c>
      <c r="R172" s="26">
        <f t="shared" si="645"/>
        <v>0</v>
      </c>
      <c r="S172" s="26">
        <f t="shared" si="645"/>
        <v>0</v>
      </c>
      <c r="T172" s="26">
        <f t="shared" si="645"/>
        <v>-287187</v>
      </c>
      <c r="U172" s="26">
        <f t="shared" si="645"/>
        <v>-287187</v>
      </c>
      <c r="V172" s="26">
        <f t="shared" si="645"/>
        <v>0</v>
      </c>
      <c r="W172" s="26">
        <f t="shared" si="645"/>
        <v>0</v>
      </c>
      <c r="X172" s="26">
        <f t="shared" si="645"/>
        <v>0</v>
      </c>
      <c r="Y172" s="26">
        <f t="shared" si="645"/>
        <v>0</v>
      </c>
      <c r="Z172" s="26">
        <f t="shared" si="645"/>
        <v>0</v>
      </c>
      <c r="AA172" s="26">
        <f t="shared" si="645"/>
        <v>-287187</v>
      </c>
      <c r="AB172" s="26">
        <f t="shared" si="645"/>
        <v>-97069</v>
      </c>
      <c r="AC172" s="26">
        <f t="shared" si="645"/>
        <v>-5744</v>
      </c>
      <c r="AD172" s="26">
        <f t="shared" si="645"/>
        <v>0</v>
      </c>
      <c r="AE172" s="26">
        <f t="shared" si="645"/>
        <v>0</v>
      </c>
      <c r="AF172" s="26">
        <f t="shared" si="645"/>
        <v>390000</v>
      </c>
      <c r="AG172" s="26">
        <f t="shared" si="645"/>
        <v>390000</v>
      </c>
      <c r="AH172" s="51">
        <f t="shared" si="645"/>
        <v>0</v>
      </c>
      <c r="AI172" s="51">
        <f t="shared" si="645"/>
        <v>0</v>
      </c>
      <c r="AJ172" s="24">
        <f t="shared" si="645"/>
        <v>0</v>
      </c>
      <c r="AK172" s="24">
        <f t="shared" si="645"/>
        <v>0</v>
      </c>
      <c r="AL172" s="24">
        <f t="shared" si="645"/>
        <v>0</v>
      </c>
      <c r="AM172" s="24">
        <f t="shared" si="645"/>
        <v>0</v>
      </c>
      <c r="AN172" s="51">
        <f t="shared" si="645"/>
        <v>0</v>
      </c>
      <c r="AO172" s="51">
        <f t="shared" si="645"/>
        <v>0</v>
      </c>
      <c r="AP172" s="51">
        <f t="shared" si="645"/>
        <v>0</v>
      </c>
      <c r="AQ172" s="26">
        <f t="shared" si="645"/>
        <v>52737489</v>
      </c>
      <c r="AR172" s="26">
        <f t="shared" si="645"/>
        <v>38124017</v>
      </c>
      <c r="AS172" s="26">
        <f t="shared" si="645"/>
        <v>110000</v>
      </c>
      <c r="AT172" s="26">
        <f t="shared" si="645"/>
        <v>12923098</v>
      </c>
      <c r="AU172" s="26">
        <f t="shared" si="645"/>
        <v>762480</v>
      </c>
      <c r="AV172" s="26">
        <f t="shared" si="645"/>
        <v>817894</v>
      </c>
      <c r="AW172" s="51">
        <f t="shared" si="645"/>
        <v>78.960700000000003</v>
      </c>
      <c r="AX172" s="51">
        <f t="shared" si="645"/>
        <v>60.206199999999995</v>
      </c>
      <c r="AY172" s="51">
        <f t="shared" si="645"/>
        <v>18.754499999999997</v>
      </c>
      <c r="AZ172" s="15">
        <f>AR172-H172</f>
        <v>-287187</v>
      </c>
    </row>
    <row r="173" spans="1:52" x14ac:dyDescent="0.25">
      <c r="A173" s="2">
        <v>1456</v>
      </c>
      <c r="B173" s="18">
        <v>600023427</v>
      </c>
      <c r="C173" s="18" t="s">
        <v>140</v>
      </c>
      <c r="D173" s="2">
        <v>3112</v>
      </c>
      <c r="E173" s="2" t="s">
        <v>66</v>
      </c>
      <c r="F173" s="18" t="s">
        <v>61</v>
      </c>
      <c r="G173" s="43">
        <v>7826769</v>
      </c>
      <c r="H173" s="43">
        <v>5732120</v>
      </c>
      <c r="I173" s="43">
        <v>0</v>
      </c>
      <c r="J173" s="43">
        <v>1937457</v>
      </c>
      <c r="K173" s="43">
        <v>114642</v>
      </c>
      <c r="L173" s="43">
        <v>42550</v>
      </c>
      <c r="M173" s="18">
        <v>12.7096</v>
      </c>
      <c r="N173" s="18">
        <v>10</v>
      </c>
      <c r="O173" s="18">
        <v>2.7096</v>
      </c>
      <c r="P173" s="43"/>
      <c r="Q173" s="43"/>
      <c r="R173" s="43"/>
      <c r="S173" s="43"/>
      <c r="T173" s="43"/>
      <c r="U173" s="43">
        <f t="shared" ref="U173:U182" si="646">P173+Q173+R173+S173+T173</f>
        <v>0</v>
      </c>
      <c r="V173" s="43"/>
      <c r="W173" s="43"/>
      <c r="X173" s="43"/>
      <c r="Y173" s="43"/>
      <c r="Z173" s="43">
        <f t="shared" si="630"/>
        <v>0</v>
      </c>
      <c r="AA173" s="43">
        <f t="shared" ref="AA173:AA182" si="647">U173+Z173</f>
        <v>0</v>
      </c>
      <c r="AB173" s="43">
        <f t="shared" ref="AB173:AB182" si="648">ROUND((U173+V173+W173)*33.8%,0)</f>
        <v>0</v>
      </c>
      <c r="AC173" s="43">
        <f t="shared" ref="AC173:AC182" si="649">ROUND(U173*2%,0)</f>
        <v>0</v>
      </c>
      <c r="AD173" s="43"/>
      <c r="AE173" s="43"/>
      <c r="AF173" s="43"/>
      <c r="AG173" s="43">
        <f t="shared" ref="AG173:AG182" si="650">AD173+AE173+AF173</f>
        <v>0</v>
      </c>
      <c r="AH173" s="32"/>
      <c r="AI173" s="32"/>
      <c r="AJ173" s="18"/>
      <c r="AK173" s="18"/>
      <c r="AL173" s="18"/>
      <c r="AM173" s="18"/>
      <c r="AN173" s="32">
        <f t="shared" ref="AN173:AN182" si="651">AH173+AJ173+AK173+AL173</f>
        <v>0</v>
      </c>
      <c r="AO173" s="32">
        <f t="shared" ref="AO173:AO182" si="652">AI173+AM173</f>
        <v>0</v>
      </c>
      <c r="AP173" s="32">
        <f t="shared" ref="AP173:AP182" si="653">AN173+AO173</f>
        <v>0</v>
      </c>
      <c r="AQ173" s="43">
        <f t="shared" ref="AQ173:AQ182" si="654">AR173+AS173+AT173+AU173+AV173</f>
        <v>7826769</v>
      </c>
      <c r="AR173" s="43">
        <f t="shared" ref="AR173:AR182" si="655">H173+U173</f>
        <v>5732120</v>
      </c>
      <c r="AS173" s="43">
        <f t="shared" ref="AS173:AS182" si="656">I173+Z173</f>
        <v>0</v>
      </c>
      <c r="AT173" s="43">
        <f t="shared" ref="AT173:AU182" si="657">J173+AB173</f>
        <v>1937457</v>
      </c>
      <c r="AU173" s="43">
        <f t="shared" si="657"/>
        <v>114642</v>
      </c>
      <c r="AV173" s="43">
        <f t="shared" ref="AV173:AV182" si="658">L173+AG173</f>
        <v>42550</v>
      </c>
      <c r="AW173" s="32">
        <f t="shared" ref="AW173:AW182" si="659">AX173+AY173</f>
        <v>12.7096</v>
      </c>
      <c r="AX173" s="32">
        <f t="shared" ref="AX173:AY182" si="660">N173+AN173</f>
        <v>10</v>
      </c>
      <c r="AY173" s="32">
        <f t="shared" si="660"/>
        <v>2.7096</v>
      </c>
    </row>
    <row r="174" spans="1:52" x14ac:dyDescent="0.25">
      <c r="A174" s="2">
        <v>1456</v>
      </c>
      <c r="B174" s="18">
        <v>600023427</v>
      </c>
      <c r="C174" s="18" t="s">
        <v>140</v>
      </c>
      <c r="D174" s="2">
        <v>3112</v>
      </c>
      <c r="E174" s="2" t="s">
        <v>69</v>
      </c>
      <c r="F174" s="18" t="s">
        <v>61</v>
      </c>
      <c r="G174" s="43">
        <v>2455400</v>
      </c>
      <c r="H174" s="43">
        <v>1808100</v>
      </c>
      <c r="I174" s="43">
        <v>0</v>
      </c>
      <c r="J174" s="43">
        <v>611138</v>
      </c>
      <c r="K174" s="43">
        <v>36162</v>
      </c>
      <c r="L174" s="43">
        <v>0</v>
      </c>
      <c r="M174" s="18">
        <v>5</v>
      </c>
      <c r="N174" s="18">
        <v>5</v>
      </c>
      <c r="O174" s="18">
        <v>0</v>
      </c>
      <c r="P174" s="43"/>
      <c r="Q174" s="43"/>
      <c r="R174" s="43"/>
      <c r="S174" s="43"/>
      <c r="T174" s="43"/>
      <c r="U174" s="43">
        <f t="shared" si="646"/>
        <v>0</v>
      </c>
      <c r="V174" s="43"/>
      <c r="W174" s="43"/>
      <c r="X174" s="43"/>
      <c r="Y174" s="43"/>
      <c r="Z174" s="43">
        <f t="shared" si="630"/>
        <v>0</v>
      </c>
      <c r="AA174" s="43">
        <f t="shared" si="647"/>
        <v>0</v>
      </c>
      <c r="AB174" s="43">
        <f t="shared" si="648"/>
        <v>0</v>
      </c>
      <c r="AC174" s="43">
        <f t="shared" si="649"/>
        <v>0</v>
      </c>
      <c r="AD174" s="43"/>
      <c r="AE174" s="43"/>
      <c r="AF174" s="43"/>
      <c r="AG174" s="43">
        <f t="shared" si="650"/>
        <v>0</v>
      </c>
      <c r="AH174" s="32"/>
      <c r="AI174" s="32"/>
      <c r="AJ174" s="18"/>
      <c r="AK174" s="18"/>
      <c r="AL174" s="18"/>
      <c r="AM174" s="18"/>
      <c r="AN174" s="32">
        <f t="shared" si="651"/>
        <v>0</v>
      </c>
      <c r="AO174" s="32">
        <f t="shared" si="652"/>
        <v>0</v>
      </c>
      <c r="AP174" s="32">
        <f t="shared" si="653"/>
        <v>0</v>
      </c>
      <c r="AQ174" s="43">
        <f t="shared" si="654"/>
        <v>2455400</v>
      </c>
      <c r="AR174" s="43">
        <f t="shared" si="655"/>
        <v>1808100</v>
      </c>
      <c r="AS174" s="43">
        <f t="shared" si="656"/>
        <v>0</v>
      </c>
      <c r="AT174" s="43">
        <f t="shared" si="657"/>
        <v>611138</v>
      </c>
      <c r="AU174" s="43">
        <f t="shared" si="657"/>
        <v>36162</v>
      </c>
      <c r="AV174" s="43">
        <f t="shared" si="658"/>
        <v>0</v>
      </c>
      <c r="AW174" s="32">
        <f t="shared" si="659"/>
        <v>5</v>
      </c>
      <c r="AX174" s="32">
        <f t="shared" si="660"/>
        <v>5</v>
      </c>
      <c r="AY174" s="32">
        <f t="shared" si="660"/>
        <v>0</v>
      </c>
    </row>
    <row r="175" spans="1:52" x14ac:dyDescent="0.25">
      <c r="A175" s="2">
        <v>1456</v>
      </c>
      <c r="B175" s="18">
        <v>600023427</v>
      </c>
      <c r="C175" s="18" t="s">
        <v>140</v>
      </c>
      <c r="D175" s="2">
        <v>3114</v>
      </c>
      <c r="E175" s="2" t="s">
        <v>70</v>
      </c>
      <c r="F175" s="18" t="s">
        <v>61</v>
      </c>
      <c r="G175" s="43">
        <v>44173969</v>
      </c>
      <c r="H175" s="43">
        <v>31867328</v>
      </c>
      <c r="I175" s="43">
        <v>351000</v>
      </c>
      <c r="J175" s="43">
        <v>10889794</v>
      </c>
      <c r="K175" s="43">
        <v>637347</v>
      </c>
      <c r="L175" s="43">
        <v>428500</v>
      </c>
      <c r="M175" s="18">
        <v>57.597200000000001</v>
      </c>
      <c r="N175" s="18">
        <v>47.3889</v>
      </c>
      <c r="O175" s="18">
        <v>10.208299999999999</v>
      </c>
      <c r="P175" s="43"/>
      <c r="Q175" s="43"/>
      <c r="R175" s="43"/>
      <c r="S175" s="43"/>
      <c r="T175" s="43"/>
      <c r="U175" s="43">
        <f t="shared" si="646"/>
        <v>0</v>
      </c>
      <c r="V175" s="43"/>
      <c r="W175" s="43"/>
      <c r="X175" s="43"/>
      <c r="Y175" s="43"/>
      <c r="Z175" s="43">
        <f t="shared" si="630"/>
        <v>0</v>
      </c>
      <c r="AA175" s="43">
        <f t="shared" si="647"/>
        <v>0</v>
      </c>
      <c r="AB175" s="43">
        <f t="shared" si="648"/>
        <v>0</v>
      </c>
      <c r="AC175" s="43">
        <f t="shared" si="649"/>
        <v>0</v>
      </c>
      <c r="AD175" s="43"/>
      <c r="AE175" s="43"/>
      <c r="AF175" s="43"/>
      <c r="AG175" s="43">
        <f t="shared" si="650"/>
        <v>0</v>
      </c>
      <c r="AH175" s="32"/>
      <c r="AI175" s="32"/>
      <c r="AJ175" s="18"/>
      <c r="AK175" s="18"/>
      <c r="AL175" s="18"/>
      <c r="AM175" s="18"/>
      <c r="AN175" s="32">
        <f t="shared" si="651"/>
        <v>0</v>
      </c>
      <c r="AO175" s="32">
        <f t="shared" si="652"/>
        <v>0</v>
      </c>
      <c r="AP175" s="32">
        <f t="shared" si="653"/>
        <v>0</v>
      </c>
      <c r="AQ175" s="43">
        <f t="shared" si="654"/>
        <v>44173969</v>
      </c>
      <c r="AR175" s="43">
        <f t="shared" si="655"/>
        <v>31867328</v>
      </c>
      <c r="AS175" s="43">
        <f t="shared" si="656"/>
        <v>351000</v>
      </c>
      <c r="AT175" s="43">
        <f t="shared" si="657"/>
        <v>10889794</v>
      </c>
      <c r="AU175" s="43">
        <f t="shared" si="657"/>
        <v>637347</v>
      </c>
      <c r="AV175" s="43">
        <f t="shared" si="658"/>
        <v>428500</v>
      </c>
      <c r="AW175" s="32">
        <f t="shared" si="659"/>
        <v>57.597200000000001</v>
      </c>
      <c r="AX175" s="32">
        <f t="shared" si="660"/>
        <v>47.3889</v>
      </c>
      <c r="AY175" s="32">
        <f t="shared" si="660"/>
        <v>10.208299999999999</v>
      </c>
    </row>
    <row r="176" spans="1:52" x14ac:dyDescent="0.25">
      <c r="A176" s="2">
        <v>1456</v>
      </c>
      <c r="B176" s="18">
        <v>600023427</v>
      </c>
      <c r="C176" s="18" t="s">
        <v>140</v>
      </c>
      <c r="D176" s="2">
        <v>3114</v>
      </c>
      <c r="E176" s="2" t="s">
        <v>71</v>
      </c>
      <c r="F176" s="18" t="s">
        <v>61</v>
      </c>
      <c r="G176" s="43">
        <v>16681553</v>
      </c>
      <c r="H176" s="43">
        <v>12283912</v>
      </c>
      <c r="I176" s="43">
        <v>0</v>
      </c>
      <c r="J176" s="43">
        <v>4151962</v>
      </c>
      <c r="K176" s="43">
        <v>245679</v>
      </c>
      <c r="L176" s="43">
        <v>0</v>
      </c>
      <c r="M176" s="18">
        <v>33.555599999999998</v>
      </c>
      <c r="N176" s="18">
        <v>33.555599999999998</v>
      </c>
      <c r="O176" s="18">
        <v>0</v>
      </c>
      <c r="P176" s="43"/>
      <c r="Q176" s="43"/>
      <c r="R176" s="43"/>
      <c r="S176" s="43"/>
      <c r="T176" s="43"/>
      <c r="U176" s="43">
        <f t="shared" si="646"/>
        <v>0</v>
      </c>
      <c r="V176" s="43"/>
      <c r="W176" s="43"/>
      <c r="X176" s="43"/>
      <c r="Y176" s="43"/>
      <c r="Z176" s="43">
        <f t="shared" si="630"/>
        <v>0</v>
      </c>
      <c r="AA176" s="43">
        <f t="shared" si="647"/>
        <v>0</v>
      </c>
      <c r="AB176" s="43">
        <f t="shared" si="648"/>
        <v>0</v>
      </c>
      <c r="AC176" s="43">
        <f t="shared" si="649"/>
        <v>0</v>
      </c>
      <c r="AD176" s="43"/>
      <c r="AE176" s="43"/>
      <c r="AF176" s="43"/>
      <c r="AG176" s="43">
        <f t="shared" si="650"/>
        <v>0</v>
      </c>
      <c r="AH176" s="32"/>
      <c r="AI176" s="32"/>
      <c r="AJ176" s="18"/>
      <c r="AK176" s="18"/>
      <c r="AL176" s="18"/>
      <c r="AM176" s="18"/>
      <c r="AN176" s="32">
        <f t="shared" si="651"/>
        <v>0</v>
      </c>
      <c r="AO176" s="32">
        <f t="shared" si="652"/>
        <v>0</v>
      </c>
      <c r="AP176" s="32">
        <f t="shared" si="653"/>
        <v>0</v>
      </c>
      <c r="AQ176" s="43">
        <f t="shared" si="654"/>
        <v>16681553</v>
      </c>
      <c r="AR176" s="43">
        <f t="shared" si="655"/>
        <v>12283912</v>
      </c>
      <c r="AS176" s="43">
        <f t="shared" si="656"/>
        <v>0</v>
      </c>
      <c r="AT176" s="43">
        <f t="shared" si="657"/>
        <v>4151962</v>
      </c>
      <c r="AU176" s="43">
        <f t="shared" si="657"/>
        <v>245679</v>
      </c>
      <c r="AV176" s="43">
        <f t="shared" si="658"/>
        <v>0</v>
      </c>
      <c r="AW176" s="32">
        <f t="shared" si="659"/>
        <v>33.555599999999998</v>
      </c>
      <c r="AX176" s="32">
        <f t="shared" si="660"/>
        <v>33.555599999999998</v>
      </c>
      <c r="AY176" s="32">
        <f t="shared" si="660"/>
        <v>0</v>
      </c>
    </row>
    <row r="177" spans="1:52" x14ac:dyDescent="0.25">
      <c r="A177" s="2">
        <v>1456</v>
      </c>
      <c r="B177" s="18">
        <v>600023427</v>
      </c>
      <c r="C177" s="18" t="s">
        <v>140</v>
      </c>
      <c r="D177" s="2">
        <v>3114</v>
      </c>
      <c r="E177" s="2" t="s">
        <v>62</v>
      </c>
      <c r="F177" s="18" t="s">
        <v>218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18">
        <v>0</v>
      </c>
      <c r="N177" s="18">
        <v>0</v>
      </c>
      <c r="O177" s="18">
        <v>0</v>
      </c>
      <c r="P177" s="43"/>
      <c r="Q177" s="43"/>
      <c r="R177" s="43"/>
      <c r="S177" s="43"/>
      <c r="T177" s="43"/>
      <c r="U177" s="43">
        <f t="shared" si="646"/>
        <v>0</v>
      </c>
      <c r="V177" s="43"/>
      <c r="W177" s="43"/>
      <c r="X177" s="43"/>
      <c r="Y177" s="43"/>
      <c r="Z177" s="43">
        <f t="shared" si="630"/>
        <v>0</v>
      </c>
      <c r="AA177" s="43">
        <f t="shared" si="647"/>
        <v>0</v>
      </c>
      <c r="AB177" s="43">
        <f t="shared" si="648"/>
        <v>0</v>
      </c>
      <c r="AC177" s="43">
        <f t="shared" si="649"/>
        <v>0</v>
      </c>
      <c r="AD177" s="43"/>
      <c r="AE177" s="43"/>
      <c r="AF177" s="43"/>
      <c r="AG177" s="43">
        <f t="shared" si="650"/>
        <v>0</v>
      </c>
      <c r="AH177" s="32"/>
      <c r="AI177" s="32"/>
      <c r="AJ177" s="18"/>
      <c r="AK177" s="18"/>
      <c r="AL177" s="18"/>
      <c r="AM177" s="18"/>
      <c r="AN177" s="32">
        <f t="shared" si="651"/>
        <v>0</v>
      </c>
      <c r="AO177" s="32">
        <f t="shared" si="652"/>
        <v>0</v>
      </c>
      <c r="AP177" s="32">
        <f t="shared" si="653"/>
        <v>0</v>
      </c>
      <c r="AQ177" s="43">
        <f t="shared" si="654"/>
        <v>0</v>
      </c>
      <c r="AR177" s="43">
        <f t="shared" si="655"/>
        <v>0</v>
      </c>
      <c r="AS177" s="43">
        <f t="shared" si="656"/>
        <v>0</v>
      </c>
      <c r="AT177" s="43">
        <f t="shared" si="657"/>
        <v>0</v>
      </c>
      <c r="AU177" s="43">
        <f t="shared" si="657"/>
        <v>0</v>
      </c>
      <c r="AV177" s="43">
        <f t="shared" si="658"/>
        <v>0</v>
      </c>
      <c r="AW177" s="32">
        <f t="shared" si="659"/>
        <v>0</v>
      </c>
      <c r="AX177" s="32">
        <f t="shared" si="660"/>
        <v>0</v>
      </c>
      <c r="AY177" s="32">
        <f t="shared" si="660"/>
        <v>0</v>
      </c>
    </row>
    <row r="178" spans="1:52" x14ac:dyDescent="0.25">
      <c r="A178" s="2">
        <v>1456</v>
      </c>
      <c r="B178" s="18">
        <v>600023427</v>
      </c>
      <c r="C178" s="18" t="s">
        <v>140</v>
      </c>
      <c r="D178" s="2">
        <v>3141</v>
      </c>
      <c r="E178" s="2" t="s">
        <v>63</v>
      </c>
      <c r="F178" s="18" t="s">
        <v>218</v>
      </c>
      <c r="G178" s="43">
        <v>561630</v>
      </c>
      <c r="H178" s="43">
        <v>409374</v>
      </c>
      <c r="I178" s="43">
        <v>0</v>
      </c>
      <c r="J178" s="43">
        <v>138369</v>
      </c>
      <c r="K178" s="43">
        <v>8187</v>
      </c>
      <c r="L178" s="43">
        <v>5700</v>
      </c>
      <c r="M178" s="18">
        <v>1.39</v>
      </c>
      <c r="N178" s="18">
        <v>0</v>
      </c>
      <c r="O178" s="18">
        <v>1.39</v>
      </c>
      <c r="P178" s="43"/>
      <c r="Q178" s="43"/>
      <c r="R178" s="43"/>
      <c r="S178" s="43"/>
      <c r="T178" s="43"/>
      <c r="U178" s="43">
        <f t="shared" si="646"/>
        <v>0</v>
      </c>
      <c r="V178" s="43"/>
      <c r="W178" s="43"/>
      <c r="X178" s="43"/>
      <c r="Y178" s="43"/>
      <c r="Z178" s="43">
        <f t="shared" si="630"/>
        <v>0</v>
      </c>
      <c r="AA178" s="43">
        <f t="shared" si="647"/>
        <v>0</v>
      </c>
      <c r="AB178" s="43">
        <f t="shared" si="648"/>
        <v>0</v>
      </c>
      <c r="AC178" s="43">
        <f t="shared" si="649"/>
        <v>0</v>
      </c>
      <c r="AD178" s="43"/>
      <c r="AE178" s="43"/>
      <c r="AF178" s="43"/>
      <c r="AG178" s="43">
        <f t="shared" si="650"/>
        <v>0</v>
      </c>
      <c r="AH178" s="32"/>
      <c r="AI178" s="32"/>
      <c r="AJ178" s="18"/>
      <c r="AK178" s="18"/>
      <c r="AL178" s="18"/>
      <c r="AM178" s="18"/>
      <c r="AN178" s="32">
        <f t="shared" si="651"/>
        <v>0</v>
      </c>
      <c r="AO178" s="32">
        <f t="shared" si="652"/>
        <v>0</v>
      </c>
      <c r="AP178" s="32">
        <f t="shared" si="653"/>
        <v>0</v>
      </c>
      <c r="AQ178" s="43">
        <f t="shared" si="654"/>
        <v>561630</v>
      </c>
      <c r="AR178" s="43">
        <f t="shared" si="655"/>
        <v>409374</v>
      </c>
      <c r="AS178" s="43">
        <f t="shared" si="656"/>
        <v>0</v>
      </c>
      <c r="AT178" s="43">
        <f t="shared" si="657"/>
        <v>138369</v>
      </c>
      <c r="AU178" s="43">
        <f t="shared" si="657"/>
        <v>8187</v>
      </c>
      <c r="AV178" s="43">
        <f t="shared" si="658"/>
        <v>5700</v>
      </c>
      <c r="AW178" s="32">
        <f t="shared" si="659"/>
        <v>1.39</v>
      </c>
      <c r="AX178" s="32">
        <f t="shared" si="660"/>
        <v>0</v>
      </c>
      <c r="AY178" s="32">
        <f t="shared" si="660"/>
        <v>1.39</v>
      </c>
    </row>
    <row r="179" spans="1:52" x14ac:dyDescent="0.25">
      <c r="A179" s="2">
        <v>1456</v>
      </c>
      <c r="B179" s="18">
        <v>600023427</v>
      </c>
      <c r="C179" s="18" t="s">
        <v>140</v>
      </c>
      <c r="D179" s="2">
        <v>3143</v>
      </c>
      <c r="E179" s="2" t="s">
        <v>72</v>
      </c>
      <c r="F179" s="18" t="s">
        <v>61</v>
      </c>
      <c r="G179" s="43">
        <v>3101374</v>
      </c>
      <c r="H179" s="43">
        <v>2283780</v>
      </c>
      <c r="I179" s="43">
        <v>0</v>
      </c>
      <c r="J179" s="43">
        <v>771918</v>
      </c>
      <c r="K179" s="43">
        <v>45676</v>
      </c>
      <c r="L179" s="43">
        <v>0</v>
      </c>
      <c r="M179" s="18">
        <v>5.5</v>
      </c>
      <c r="N179" s="18">
        <v>5.5</v>
      </c>
      <c r="O179" s="18">
        <v>0</v>
      </c>
      <c r="P179" s="43"/>
      <c r="Q179" s="43"/>
      <c r="R179" s="43"/>
      <c r="S179" s="43"/>
      <c r="T179" s="43">
        <v>228378</v>
      </c>
      <c r="U179" s="43">
        <f t="shared" si="646"/>
        <v>228378</v>
      </c>
      <c r="V179" s="43"/>
      <c r="W179" s="43"/>
      <c r="X179" s="43"/>
      <c r="Y179" s="43"/>
      <c r="Z179" s="43">
        <f t="shared" si="630"/>
        <v>0</v>
      </c>
      <c r="AA179" s="43">
        <f t="shared" si="647"/>
        <v>228378</v>
      </c>
      <c r="AB179" s="43">
        <f t="shared" si="648"/>
        <v>77192</v>
      </c>
      <c r="AC179" s="43">
        <f t="shared" si="649"/>
        <v>4568</v>
      </c>
      <c r="AD179" s="43"/>
      <c r="AE179" s="43"/>
      <c r="AF179" s="43"/>
      <c r="AG179" s="43">
        <f t="shared" si="650"/>
        <v>0</v>
      </c>
      <c r="AH179" s="32"/>
      <c r="AI179" s="32"/>
      <c r="AJ179" s="18"/>
      <c r="AK179" s="18"/>
      <c r="AL179" s="18"/>
      <c r="AM179" s="18"/>
      <c r="AN179" s="32">
        <f t="shared" si="651"/>
        <v>0</v>
      </c>
      <c r="AO179" s="32">
        <f t="shared" si="652"/>
        <v>0</v>
      </c>
      <c r="AP179" s="32">
        <f t="shared" si="653"/>
        <v>0</v>
      </c>
      <c r="AQ179" s="43">
        <f t="shared" si="654"/>
        <v>3411512</v>
      </c>
      <c r="AR179" s="43">
        <f t="shared" si="655"/>
        <v>2512158</v>
      </c>
      <c r="AS179" s="43">
        <f t="shared" si="656"/>
        <v>0</v>
      </c>
      <c r="AT179" s="43">
        <f t="shared" si="657"/>
        <v>849110</v>
      </c>
      <c r="AU179" s="43">
        <f t="shared" si="657"/>
        <v>50244</v>
      </c>
      <c r="AV179" s="43">
        <f t="shared" si="658"/>
        <v>0</v>
      </c>
      <c r="AW179" s="32">
        <f t="shared" si="659"/>
        <v>5.5</v>
      </c>
      <c r="AX179" s="32">
        <f t="shared" si="660"/>
        <v>5.5</v>
      </c>
      <c r="AY179" s="32">
        <f t="shared" si="660"/>
        <v>0</v>
      </c>
    </row>
    <row r="180" spans="1:52" x14ac:dyDescent="0.25">
      <c r="A180" s="2">
        <v>1456</v>
      </c>
      <c r="B180" s="18">
        <v>600023427</v>
      </c>
      <c r="C180" s="18" t="s">
        <v>140</v>
      </c>
      <c r="D180" s="2">
        <v>3143</v>
      </c>
      <c r="E180" s="63" t="s">
        <v>73</v>
      </c>
      <c r="F180" s="18" t="s">
        <v>61</v>
      </c>
      <c r="G180" s="43">
        <v>1242651</v>
      </c>
      <c r="H180" s="43">
        <v>915060</v>
      </c>
      <c r="I180" s="43">
        <v>0</v>
      </c>
      <c r="J180" s="43">
        <v>309290</v>
      </c>
      <c r="K180" s="43">
        <v>18301</v>
      </c>
      <c r="L180" s="43">
        <v>0</v>
      </c>
      <c r="M180" s="18">
        <v>2.5</v>
      </c>
      <c r="N180" s="18">
        <v>2.5</v>
      </c>
      <c r="O180" s="18">
        <v>0</v>
      </c>
      <c r="P180" s="43"/>
      <c r="Q180" s="43"/>
      <c r="R180" s="43"/>
      <c r="S180" s="43"/>
      <c r="T180" s="43"/>
      <c r="U180" s="43">
        <f t="shared" ref="U180" si="661">P180+Q180+R180+S180+T180</f>
        <v>0</v>
      </c>
      <c r="V180" s="43"/>
      <c r="W180" s="43"/>
      <c r="X180" s="43"/>
      <c r="Y180" s="43"/>
      <c r="Z180" s="43">
        <f t="shared" ref="Z180" si="662">V180+W180+X180+Y180</f>
        <v>0</v>
      </c>
      <c r="AA180" s="43">
        <f t="shared" ref="AA180" si="663">U180+Z180</f>
        <v>0</v>
      </c>
      <c r="AB180" s="43">
        <f t="shared" ref="AB180" si="664">ROUND((U180+V180+W180)*33.8%,0)</f>
        <v>0</v>
      </c>
      <c r="AC180" s="43">
        <f t="shared" ref="AC180" si="665">ROUND(U180*2%,0)</f>
        <v>0</v>
      </c>
      <c r="AD180" s="43"/>
      <c r="AE180" s="43"/>
      <c r="AF180" s="43"/>
      <c r="AG180" s="43">
        <f t="shared" ref="AG180" si="666">AD180+AE180+AF180</f>
        <v>0</v>
      </c>
      <c r="AH180" s="32"/>
      <c r="AI180" s="32"/>
      <c r="AJ180" s="18"/>
      <c r="AK180" s="18"/>
      <c r="AL180" s="18"/>
      <c r="AM180" s="18"/>
      <c r="AN180" s="32">
        <f t="shared" ref="AN180" si="667">AH180+AJ180+AK180+AL180</f>
        <v>0</v>
      </c>
      <c r="AO180" s="32">
        <f t="shared" ref="AO180" si="668">AI180+AM180</f>
        <v>0</v>
      </c>
      <c r="AP180" s="32">
        <f t="shared" ref="AP180" si="669">AN180+AO180</f>
        <v>0</v>
      </c>
      <c r="AQ180" s="43">
        <f t="shared" ref="AQ180" si="670">AR180+AS180+AT180+AU180+AV180</f>
        <v>1242651</v>
      </c>
      <c r="AR180" s="43">
        <f t="shared" ref="AR180" si="671">H180+U180</f>
        <v>915060</v>
      </c>
      <c r="AS180" s="43">
        <f t="shared" ref="AS180" si="672">I180+Z180</f>
        <v>0</v>
      </c>
      <c r="AT180" s="43">
        <f t="shared" ref="AT180" si="673">J180+AB180</f>
        <v>309290</v>
      </c>
      <c r="AU180" s="43">
        <f t="shared" ref="AU180" si="674">K180+AC180</f>
        <v>18301</v>
      </c>
      <c r="AV180" s="43">
        <f t="shared" ref="AV180" si="675">L180+AG180</f>
        <v>0</v>
      </c>
      <c r="AW180" s="32">
        <f t="shared" ref="AW180" si="676">AX180+AY180</f>
        <v>2.5</v>
      </c>
      <c r="AX180" s="32">
        <f t="shared" ref="AX180" si="677">N180+AN180</f>
        <v>2.5</v>
      </c>
      <c r="AY180" s="32">
        <f t="shared" ref="AY180" si="678">O180+AO180</f>
        <v>0</v>
      </c>
    </row>
    <row r="181" spans="1:52" x14ac:dyDescent="0.25">
      <c r="A181" s="2">
        <v>1456</v>
      </c>
      <c r="B181" s="18">
        <v>600023427</v>
      </c>
      <c r="C181" s="18" t="s">
        <v>140</v>
      </c>
      <c r="D181" s="2">
        <v>3143</v>
      </c>
      <c r="E181" s="2" t="s">
        <v>139</v>
      </c>
      <c r="F181" s="18" t="s">
        <v>218</v>
      </c>
      <c r="G181" s="43">
        <v>335418</v>
      </c>
      <c r="H181" s="43">
        <v>246198</v>
      </c>
      <c r="I181" s="43">
        <v>0</v>
      </c>
      <c r="J181" s="43">
        <v>83216</v>
      </c>
      <c r="K181" s="43">
        <v>4924</v>
      </c>
      <c r="L181" s="43">
        <v>1080</v>
      </c>
      <c r="M181" s="18">
        <v>0.08</v>
      </c>
      <c r="N181" s="18">
        <v>0</v>
      </c>
      <c r="O181" s="18">
        <v>0.08</v>
      </c>
      <c r="P181" s="43"/>
      <c r="Q181" s="43"/>
      <c r="R181" s="43"/>
      <c r="S181" s="43"/>
      <c r="T181" s="43">
        <v>-228378</v>
      </c>
      <c r="U181" s="43">
        <f t="shared" si="646"/>
        <v>-228378</v>
      </c>
      <c r="V181" s="43"/>
      <c r="W181" s="43"/>
      <c r="X181" s="43"/>
      <c r="Y181" s="43"/>
      <c r="Z181" s="43">
        <f t="shared" si="630"/>
        <v>0</v>
      </c>
      <c r="AA181" s="43">
        <f t="shared" si="647"/>
        <v>-228378</v>
      </c>
      <c r="AB181" s="43">
        <f t="shared" si="648"/>
        <v>-77192</v>
      </c>
      <c r="AC181" s="43">
        <f t="shared" si="649"/>
        <v>-4568</v>
      </c>
      <c r="AD181" s="43"/>
      <c r="AE181" s="43"/>
      <c r="AF181" s="43"/>
      <c r="AG181" s="43">
        <f t="shared" si="650"/>
        <v>0</v>
      </c>
      <c r="AH181" s="32"/>
      <c r="AI181" s="32"/>
      <c r="AJ181" s="18"/>
      <c r="AK181" s="18"/>
      <c r="AL181" s="18"/>
      <c r="AM181" s="18"/>
      <c r="AN181" s="32">
        <f t="shared" si="651"/>
        <v>0</v>
      </c>
      <c r="AO181" s="32">
        <f t="shared" si="652"/>
        <v>0</v>
      </c>
      <c r="AP181" s="32">
        <f t="shared" si="653"/>
        <v>0</v>
      </c>
      <c r="AQ181" s="43">
        <f t="shared" si="654"/>
        <v>25280</v>
      </c>
      <c r="AR181" s="43">
        <f t="shared" si="655"/>
        <v>17820</v>
      </c>
      <c r="AS181" s="43">
        <f t="shared" si="656"/>
        <v>0</v>
      </c>
      <c r="AT181" s="43">
        <f t="shared" si="657"/>
        <v>6024</v>
      </c>
      <c r="AU181" s="43">
        <f t="shared" si="657"/>
        <v>356</v>
      </c>
      <c r="AV181" s="43">
        <f t="shared" si="658"/>
        <v>1080</v>
      </c>
      <c r="AW181" s="32">
        <f t="shared" si="659"/>
        <v>0.08</v>
      </c>
      <c r="AX181" s="32">
        <f t="shared" si="660"/>
        <v>0</v>
      </c>
      <c r="AY181" s="32">
        <f t="shared" si="660"/>
        <v>0.08</v>
      </c>
    </row>
    <row r="182" spans="1:52" x14ac:dyDescent="0.25">
      <c r="A182" s="2">
        <v>1456</v>
      </c>
      <c r="B182" s="18">
        <v>600023427</v>
      </c>
      <c r="C182" s="18" t="s">
        <v>140</v>
      </c>
      <c r="D182" s="2">
        <v>3146</v>
      </c>
      <c r="E182" s="2" t="s">
        <v>74</v>
      </c>
      <c r="F182" s="18" t="s">
        <v>218</v>
      </c>
      <c r="G182" s="43">
        <v>6792091</v>
      </c>
      <c r="H182" s="43">
        <v>4995098</v>
      </c>
      <c r="I182" s="43">
        <v>0</v>
      </c>
      <c r="J182" s="43">
        <v>1688343</v>
      </c>
      <c r="K182" s="43">
        <v>99902</v>
      </c>
      <c r="L182" s="43">
        <v>8748</v>
      </c>
      <c r="M182" s="18">
        <v>8.92</v>
      </c>
      <c r="N182" s="18">
        <v>7.5600000000000005</v>
      </c>
      <c r="O182" s="18">
        <v>1.3599999999999994</v>
      </c>
      <c r="P182" s="43"/>
      <c r="Q182" s="43"/>
      <c r="R182" s="43"/>
      <c r="S182" s="43"/>
      <c r="T182" s="43"/>
      <c r="U182" s="43">
        <f t="shared" si="646"/>
        <v>0</v>
      </c>
      <c r="V182" s="43"/>
      <c r="W182" s="43"/>
      <c r="X182" s="43"/>
      <c r="Y182" s="43"/>
      <c r="Z182" s="43">
        <f t="shared" si="630"/>
        <v>0</v>
      </c>
      <c r="AA182" s="43">
        <f t="shared" si="647"/>
        <v>0</v>
      </c>
      <c r="AB182" s="43">
        <f t="shared" si="648"/>
        <v>0</v>
      </c>
      <c r="AC182" s="43">
        <f t="shared" si="649"/>
        <v>0</v>
      </c>
      <c r="AD182" s="43"/>
      <c r="AE182" s="43"/>
      <c r="AF182" s="43"/>
      <c r="AG182" s="43">
        <f t="shared" si="650"/>
        <v>0</v>
      </c>
      <c r="AH182" s="32"/>
      <c r="AI182" s="32"/>
      <c r="AJ182" s="18"/>
      <c r="AK182" s="18"/>
      <c r="AL182" s="18"/>
      <c r="AM182" s="18"/>
      <c r="AN182" s="32">
        <f t="shared" si="651"/>
        <v>0</v>
      </c>
      <c r="AO182" s="32">
        <f t="shared" si="652"/>
        <v>0</v>
      </c>
      <c r="AP182" s="32">
        <f t="shared" si="653"/>
        <v>0</v>
      </c>
      <c r="AQ182" s="43">
        <f t="shared" si="654"/>
        <v>6792091</v>
      </c>
      <c r="AR182" s="43">
        <f t="shared" si="655"/>
        <v>4995098</v>
      </c>
      <c r="AS182" s="43">
        <f t="shared" si="656"/>
        <v>0</v>
      </c>
      <c r="AT182" s="43">
        <f t="shared" si="657"/>
        <v>1688343</v>
      </c>
      <c r="AU182" s="43">
        <f t="shared" si="657"/>
        <v>99902</v>
      </c>
      <c r="AV182" s="43">
        <f t="shared" si="658"/>
        <v>8748</v>
      </c>
      <c r="AW182" s="32">
        <f t="shared" si="659"/>
        <v>8.92</v>
      </c>
      <c r="AX182" s="32">
        <f t="shared" si="660"/>
        <v>7.5600000000000005</v>
      </c>
      <c r="AY182" s="32">
        <f t="shared" si="660"/>
        <v>1.3599999999999994</v>
      </c>
    </row>
    <row r="183" spans="1:52" x14ac:dyDescent="0.25">
      <c r="A183" s="23"/>
      <c r="B183" s="24"/>
      <c r="C183" s="24" t="s">
        <v>198</v>
      </c>
      <c r="D183" s="23"/>
      <c r="E183" s="23"/>
      <c r="F183" s="24"/>
      <c r="G183" s="26">
        <v>83170855</v>
      </c>
      <c r="H183" s="26">
        <v>60540970</v>
      </c>
      <c r="I183" s="26">
        <v>351000</v>
      </c>
      <c r="J183" s="26">
        <v>20581487</v>
      </c>
      <c r="K183" s="26">
        <v>1210820</v>
      </c>
      <c r="L183" s="26">
        <v>486578</v>
      </c>
      <c r="M183" s="24">
        <v>127.25240000000001</v>
      </c>
      <c r="N183" s="24">
        <v>111.50450000000001</v>
      </c>
      <c r="O183" s="24">
        <v>15.7479</v>
      </c>
      <c r="P183" s="26">
        <f t="shared" ref="P183:AY183" si="679">SUM(P173:P182)</f>
        <v>0</v>
      </c>
      <c r="Q183" s="26">
        <f t="shared" si="679"/>
        <v>0</v>
      </c>
      <c r="R183" s="26">
        <f t="shared" si="679"/>
        <v>0</v>
      </c>
      <c r="S183" s="26">
        <f t="shared" si="679"/>
        <v>0</v>
      </c>
      <c r="T183" s="26">
        <f t="shared" si="679"/>
        <v>0</v>
      </c>
      <c r="U183" s="26">
        <f t="shared" si="679"/>
        <v>0</v>
      </c>
      <c r="V183" s="26">
        <f t="shared" si="679"/>
        <v>0</v>
      </c>
      <c r="W183" s="26">
        <f t="shared" si="679"/>
        <v>0</v>
      </c>
      <c r="X183" s="26">
        <f t="shared" si="679"/>
        <v>0</v>
      </c>
      <c r="Y183" s="26">
        <f t="shared" si="679"/>
        <v>0</v>
      </c>
      <c r="Z183" s="26">
        <f t="shared" si="679"/>
        <v>0</v>
      </c>
      <c r="AA183" s="26">
        <f t="shared" si="679"/>
        <v>0</v>
      </c>
      <c r="AB183" s="26">
        <f t="shared" si="679"/>
        <v>0</v>
      </c>
      <c r="AC183" s="26">
        <f t="shared" si="679"/>
        <v>0</v>
      </c>
      <c r="AD183" s="26">
        <f t="shared" si="679"/>
        <v>0</v>
      </c>
      <c r="AE183" s="26">
        <f t="shared" si="679"/>
        <v>0</v>
      </c>
      <c r="AF183" s="26">
        <f t="shared" si="679"/>
        <v>0</v>
      </c>
      <c r="AG183" s="26">
        <f t="shared" si="679"/>
        <v>0</v>
      </c>
      <c r="AH183" s="51">
        <f t="shared" si="679"/>
        <v>0</v>
      </c>
      <c r="AI183" s="51">
        <f t="shared" si="679"/>
        <v>0</v>
      </c>
      <c r="AJ183" s="24">
        <f t="shared" si="679"/>
        <v>0</v>
      </c>
      <c r="AK183" s="24">
        <f t="shared" si="679"/>
        <v>0</v>
      </c>
      <c r="AL183" s="24">
        <f t="shared" si="679"/>
        <v>0</v>
      </c>
      <c r="AM183" s="24">
        <f t="shared" si="679"/>
        <v>0</v>
      </c>
      <c r="AN183" s="51">
        <f t="shared" si="679"/>
        <v>0</v>
      </c>
      <c r="AO183" s="51">
        <f t="shared" si="679"/>
        <v>0</v>
      </c>
      <c r="AP183" s="51">
        <f t="shared" si="679"/>
        <v>0</v>
      </c>
      <c r="AQ183" s="26">
        <f t="shared" si="679"/>
        <v>83170855</v>
      </c>
      <c r="AR183" s="26">
        <f t="shared" si="679"/>
        <v>60540970</v>
      </c>
      <c r="AS183" s="26">
        <f t="shared" si="679"/>
        <v>351000</v>
      </c>
      <c r="AT183" s="26">
        <f t="shared" si="679"/>
        <v>20581487</v>
      </c>
      <c r="AU183" s="26">
        <f t="shared" si="679"/>
        <v>1210820</v>
      </c>
      <c r="AV183" s="26">
        <f t="shared" si="679"/>
        <v>486578</v>
      </c>
      <c r="AW183" s="51">
        <f t="shared" si="679"/>
        <v>127.25240000000001</v>
      </c>
      <c r="AX183" s="51">
        <f t="shared" si="679"/>
        <v>111.50450000000001</v>
      </c>
      <c r="AY183" s="51">
        <f t="shared" si="679"/>
        <v>15.7479</v>
      </c>
      <c r="AZ183" s="15">
        <f>AR183-H183</f>
        <v>0</v>
      </c>
    </row>
    <row r="184" spans="1:52" x14ac:dyDescent="0.25">
      <c r="A184" s="2">
        <v>1457</v>
      </c>
      <c r="B184" s="18">
        <v>600023389</v>
      </c>
      <c r="C184" s="18" t="s">
        <v>141</v>
      </c>
      <c r="D184" s="2">
        <v>3114</v>
      </c>
      <c r="E184" s="2" t="s">
        <v>70</v>
      </c>
      <c r="F184" s="18" t="s">
        <v>61</v>
      </c>
      <c r="G184" s="43">
        <v>25365925</v>
      </c>
      <c r="H184" s="43">
        <v>18461462</v>
      </c>
      <c r="I184" s="43">
        <v>0</v>
      </c>
      <c r="J184" s="43">
        <v>6239974</v>
      </c>
      <c r="K184" s="43">
        <v>369229</v>
      </c>
      <c r="L184" s="43">
        <v>295260</v>
      </c>
      <c r="M184" s="18">
        <v>34.0154</v>
      </c>
      <c r="N184" s="18">
        <v>24.832799999999999</v>
      </c>
      <c r="O184" s="18">
        <v>9.1826000000000008</v>
      </c>
      <c r="P184" s="43"/>
      <c r="Q184" s="43"/>
      <c r="R184" s="43"/>
      <c r="S184" s="43"/>
      <c r="T184" s="43"/>
      <c r="U184" s="43">
        <f t="shared" ref="U184:U191" si="680">P184+Q184+R184+S184+T184</f>
        <v>0</v>
      </c>
      <c r="V184" s="43"/>
      <c r="W184" s="43"/>
      <c r="X184" s="43"/>
      <c r="Y184" s="43"/>
      <c r="Z184" s="43">
        <f t="shared" si="630"/>
        <v>0</v>
      </c>
      <c r="AA184" s="43">
        <f t="shared" ref="AA184:AA191" si="681">U184+Z184</f>
        <v>0</v>
      </c>
      <c r="AB184" s="43">
        <f t="shared" ref="AB184:AB191" si="682">ROUND((U184+V184+W184)*33.8%,0)</f>
        <v>0</v>
      </c>
      <c r="AC184" s="43">
        <f t="shared" ref="AC184:AC191" si="683">ROUND(U184*2%,0)</f>
        <v>0</v>
      </c>
      <c r="AD184" s="43"/>
      <c r="AE184" s="43"/>
      <c r="AF184" s="43"/>
      <c r="AG184" s="43">
        <f t="shared" ref="AG184:AG191" si="684">AD184+AE184+AF184</f>
        <v>0</v>
      </c>
      <c r="AH184" s="32"/>
      <c r="AI184" s="32"/>
      <c r="AJ184" s="18"/>
      <c r="AK184" s="18"/>
      <c r="AL184" s="18"/>
      <c r="AM184" s="18"/>
      <c r="AN184" s="32">
        <f t="shared" ref="AN184:AN191" si="685">AH184+AJ184+AK184+AL184</f>
        <v>0</v>
      </c>
      <c r="AO184" s="32">
        <f t="shared" ref="AO184:AO191" si="686">AI184+AM184</f>
        <v>0</v>
      </c>
      <c r="AP184" s="32">
        <f t="shared" ref="AP184:AP191" si="687">AN184+AO184</f>
        <v>0</v>
      </c>
      <c r="AQ184" s="43">
        <f t="shared" ref="AQ184:AQ191" si="688">AR184+AS184+AT184+AU184+AV184</f>
        <v>25365925</v>
      </c>
      <c r="AR184" s="43">
        <f t="shared" ref="AR184:AR191" si="689">H184+U184</f>
        <v>18461462</v>
      </c>
      <c r="AS184" s="43">
        <f t="shared" ref="AS184:AS191" si="690">I184+Z184</f>
        <v>0</v>
      </c>
      <c r="AT184" s="43">
        <f t="shared" ref="AT184:AU191" si="691">J184+AB184</f>
        <v>6239974</v>
      </c>
      <c r="AU184" s="43">
        <f t="shared" si="691"/>
        <v>369229</v>
      </c>
      <c r="AV184" s="43">
        <f t="shared" ref="AV184:AV191" si="692">L184+AG184</f>
        <v>295260</v>
      </c>
      <c r="AW184" s="32">
        <f t="shared" ref="AW184:AW191" si="693">AX184+AY184</f>
        <v>34.0154</v>
      </c>
      <c r="AX184" s="32">
        <f t="shared" ref="AX184:AY191" si="694">N184+AN184</f>
        <v>24.832799999999999</v>
      </c>
      <c r="AY184" s="32">
        <f t="shared" si="694"/>
        <v>9.1826000000000008</v>
      </c>
    </row>
    <row r="185" spans="1:52" x14ac:dyDescent="0.25">
      <c r="A185" s="2">
        <v>1457</v>
      </c>
      <c r="B185" s="18">
        <v>600023389</v>
      </c>
      <c r="C185" s="18" t="s">
        <v>141</v>
      </c>
      <c r="D185" s="2">
        <v>3114</v>
      </c>
      <c r="E185" s="2" t="s">
        <v>71</v>
      </c>
      <c r="F185" s="18" t="s">
        <v>61</v>
      </c>
      <c r="G185" s="43">
        <v>7130059</v>
      </c>
      <c r="H185" s="43">
        <v>5200163</v>
      </c>
      <c r="I185" s="43">
        <v>51000</v>
      </c>
      <c r="J185" s="43">
        <v>1774893</v>
      </c>
      <c r="K185" s="43">
        <v>104003</v>
      </c>
      <c r="L185" s="43">
        <v>0</v>
      </c>
      <c r="M185" s="18">
        <v>13.078000000000001</v>
      </c>
      <c r="N185" s="18">
        <v>13.208000000000002</v>
      </c>
      <c r="O185" s="18">
        <v>-0.13</v>
      </c>
      <c r="P185" s="43"/>
      <c r="Q185" s="43"/>
      <c r="R185" s="43"/>
      <c r="S185" s="43"/>
      <c r="T185" s="43"/>
      <c r="U185" s="43">
        <f t="shared" si="680"/>
        <v>0</v>
      </c>
      <c r="V185" s="43"/>
      <c r="W185" s="43"/>
      <c r="X185" s="43"/>
      <c r="Y185" s="43"/>
      <c r="Z185" s="43">
        <f t="shared" si="630"/>
        <v>0</v>
      </c>
      <c r="AA185" s="43">
        <f t="shared" si="681"/>
        <v>0</v>
      </c>
      <c r="AB185" s="43">
        <f t="shared" si="682"/>
        <v>0</v>
      </c>
      <c r="AC185" s="43">
        <f t="shared" si="683"/>
        <v>0</v>
      </c>
      <c r="AD185" s="43"/>
      <c r="AE185" s="43"/>
      <c r="AF185" s="43"/>
      <c r="AG185" s="43">
        <f t="shared" si="684"/>
        <v>0</v>
      </c>
      <c r="AH185" s="32"/>
      <c r="AI185" s="32"/>
      <c r="AJ185" s="18"/>
      <c r="AK185" s="18"/>
      <c r="AL185" s="18"/>
      <c r="AM185" s="18"/>
      <c r="AN185" s="32">
        <f t="shared" si="685"/>
        <v>0</v>
      </c>
      <c r="AO185" s="32">
        <f t="shared" si="686"/>
        <v>0</v>
      </c>
      <c r="AP185" s="32">
        <f t="shared" si="687"/>
        <v>0</v>
      </c>
      <c r="AQ185" s="43">
        <f t="shared" si="688"/>
        <v>7130059</v>
      </c>
      <c r="AR185" s="43">
        <f t="shared" si="689"/>
        <v>5200163</v>
      </c>
      <c r="AS185" s="43">
        <f t="shared" si="690"/>
        <v>51000</v>
      </c>
      <c r="AT185" s="43">
        <f t="shared" si="691"/>
        <v>1774893</v>
      </c>
      <c r="AU185" s="43">
        <f t="shared" si="691"/>
        <v>104003</v>
      </c>
      <c r="AV185" s="43">
        <f t="shared" si="692"/>
        <v>0</v>
      </c>
      <c r="AW185" s="32">
        <f t="shared" si="693"/>
        <v>13.078000000000001</v>
      </c>
      <c r="AX185" s="32">
        <f t="shared" si="694"/>
        <v>13.208000000000002</v>
      </c>
      <c r="AY185" s="32">
        <f t="shared" si="694"/>
        <v>-0.13</v>
      </c>
    </row>
    <row r="186" spans="1:52" x14ac:dyDescent="0.25">
      <c r="A186" s="2">
        <v>1457</v>
      </c>
      <c r="B186" s="18">
        <v>600023389</v>
      </c>
      <c r="C186" s="18" t="s">
        <v>141</v>
      </c>
      <c r="D186" s="2">
        <v>3114</v>
      </c>
      <c r="E186" s="2" t="s">
        <v>62</v>
      </c>
      <c r="F186" s="18" t="s">
        <v>218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18">
        <v>0</v>
      </c>
      <c r="N186" s="18">
        <v>0</v>
      </c>
      <c r="O186" s="18">
        <v>0</v>
      </c>
      <c r="P186" s="43"/>
      <c r="Q186" s="43"/>
      <c r="R186" s="43"/>
      <c r="S186" s="43"/>
      <c r="T186" s="43"/>
      <c r="U186" s="43">
        <f t="shared" si="680"/>
        <v>0</v>
      </c>
      <c r="V186" s="43"/>
      <c r="W186" s="43"/>
      <c r="X186" s="43"/>
      <c r="Y186" s="43"/>
      <c r="Z186" s="43">
        <f t="shared" si="630"/>
        <v>0</v>
      </c>
      <c r="AA186" s="43">
        <f t="shared" si="681"/>
        <v>0</v>
      </c>
      <c r="AB186" s="43">
        <f t="shared" si="682"/>
        <v>0</v>
      </c>
      <c r="AC186" s="43">
        <f t="shared" si="683"/>
        <v>0</v>
      </c>
      <c r="AD186" s="43"/>
      <c r="AE186" s="43"/>
      <c r="AF186" s="43"/>
      <c r="AG186" s="43">
        <f t="shared" si="684"/>
        <v>0</v>
      </c>
      <c r="AH186" s="32"/>
      <c r="AI186" s="32"/>
      <c r="AJ186" s="18"/>
      <c r="AK186" s="18"/>
      <c r="AL186" s="18"/>
      <c r="AM186" s="18"/>
      <c r="AN186" s="32">
        <f t="shared" si="685"/>
        <v>0</v>
      </c>
      <c r="AO186" s="32">
        <f t="shared" si="686"/>
        <v>0</v>
      </c>
      <c r="AP186" s="32">
        <f t="shared" si="687"/>
        <v>0</v>
      </c>
      <c r="AQ186" s="43">
        <f t="shared" si="688"/>
        <v>0</v>
      </c>
      <c r="AR186" s="43">
        <f t="shared" si="689"/>
        <v>0</v>
      </c>
      <c r="AS186" s="43">
        <f t="shared" si="690"/>
        <v>0</v>
      </c>
      <c r="AT186" s="43">
        <f t="shared" si="691"/>
        <v>0</v>
      </c>
      <c r="AU186" s="43">
        <f t="shared" si="691"/>
        <v>0</v>
      </c>
      <c r="AV186" s="43">
        <f t="shared" si="692"/>
        <v>0</v>
      </c>
      <c r="AW186" s="32">
        <f t="shared" si="693"/>
        <v>0</v>
      </c>
      <c r="AX186" s="32">
        <f t="shared" si="694"/>
        <v>0</v>
      </c>
      <c r="AY186" s="32">
        <f t="shared" si="694"/>
        <v>0</v>
      </c>
    </row>
    <row r="187" spans="1:52" x14ac:dyDescent="0.25">
      <c r="A187" s="2">
        <v>1457</v>
      </c>
      <c r="B187" s="18">
        <v>600023389</v>
      </c>
      <c r="C187" s="18" t="s">
        <v>141</v>
      </c>
      <c r="D187" s="2">
        <v>3141</v>
      </c>
      <c r="E187" s="2" t="s">
        <v>63</v>
      </c>
      <c r="F187" s="18" t="s">
        <v>218</v>
      </c>
      <c r="G187" s="43">
        <v>937747</v>
      </c>
      <c r="H187" s="43">
        <v>662214</v>
      </c>
      <c r="I187" s="43">
        <v>24000</v>
      </c>
      <c r="J187" s="43">
        <v>231941</v>
      </c>
      <c r="K187" s="43">
        <v>13244</v>
      </c>
      <c r="L187" s="43">
        <v>6348</v>
      </c>
      <c r="M187" s="18">
        <v>2.23</v>
      </c>
      <c r="N187" s="18">
        <v>0</v>
      </c>
      <c r="O187" s="18">
        <v>2.23</v>
      </c>
      <c r="P187" s="43"/>
      <c r="Q187" s="43"/>
      <c r="R187" s="43"/>
      <c r="S187" s="43"/>
      <c r="T187" s="43"/>
      <c r="U187" s="43">
        <f t="shared" si="680"/>
        <v>0</v>
      </c>
      <c r="V187" s="43"/>
      <c r="W187" s="43"/>
      <c r="X187" s="43"/>
      <c r="Y187" s="43"/>
      <c r="Z187" s="43">
        <f t="shared" si="630"/>
        <v>0</v>
      </c>
      <c r="AA187" s="43">
        <f t="shared" si="681"/>
        <v>0</v>
      </c>
      <c r="AB187" s="43">
        <f t="shared" si="682"/>
        <v>0</v>
      </c>
      <c r="AC187" s="43">
        <f t="shared" si="683"/>
        <v>0</v>
      </c>
      <c r="AD187" s="43"/>
      <c r="AE187" s="43"/>
      <c r="AF187" s="43"/>
      <c r="AG187" s="43">
        <f t="shared" si="684"/>
        <v>0</v>
      </c>
      <c r="AH187" s="32"/>
      <c r="AI187" s="32"/>
      <c r="AJ187" s="18"/>
      <c r="AK187" s="18"/>
      <c r="AL187" s="18"/>
      <c r="AM187" s="18"/>
      <c r="AN187" s="32">
        <f t="shared" si="685"/>
        <v>0</v>
      </c>
      <c r="AO187" s="32">
        <f t="shared" si="686"/>
        <v>0</v>
      </c>
      <c r="AP187" s="32">
        <f t="shared" si="687"/>
        <v>0</v>
      </c>
      <c r="AQ187" s="43">
        <f t="shared" si="688"/>
        <v>937747</v>
      </c>
      <c r="AR187" s="43">
        <f t="shared" si="689"/>
        <v>662214</v>
      </c>
      <c r="AS187" s="43">
        <f t="shared" si="690"/>
        <v>24000</v>
      </c>
      <c r="AT187" s="43">
        <f t="shared" si="691"/>
        <v>231941</v>
      </c>
      <c r="AU187" s="43">
        <f t="shared" si="691"/>
        <v>13244</v>
      </c>
      <c r="AV187" s="43">
        <f t="shared" si="692"/>
        <v>6348</v>
      </c>
      <c r="AW187" s="32">
        <f t="shared" si="693"/>
        <v>2.23</v>
      </c>
      <c r="AX187" s="32">
        <f t="shared" si="694"/>
        <v>0</v>
      </c>
      <c r="AY187" s="32">
        <f t="shared" si="694"/>
        <v>2.23</v>
      </c>
    </row>
    <row r="188" spans="1:52" x14ac:dyDescent="0.25">
      <c r="A188" s="2">
        <v>1457</v>
      </c>
      <c r="B188" s="18">
        <v>600023389</v>
      </c>
      <c r="C188" s="18" t="s">
        <v>141</v>
      </c>
      <c r="D188" s="2">
        <v>3141</v>
      </c>
      <c r="E188" s="2" t="s">
        <v>63</v>
      </c>
      <c r="F188" s="18" t="s">
        <v>218</v>
      </c>
      <c r="G188" s="43">
        <v>92941</v>
      </c>
      <c r="H188" s="43">
        <v>67908</v>
      </c>
      <c r="I188" s="43">
        <v>0</v>
      </c>
      <c r="J188" s="43">
        <v>22953</v>
      </c>
      <c r="K188" s="43">
        <v>1358</v>
      </c>
      <c r="L188" s="43">
        <v>722</v>
      </c>
      <c r="M188" s="18">
        <v>0.23</v>
      </c>
      <c r="N188" s="18">
        <v>0</v>
      </c>
      <c r="O188" s="18">
        <v>0.23</v>
      </c>
      <c r="P188" s="43"/>
      <c r="Q188" s="43"/>
      <c r="R188" s="43"/>
      <c r="S188" s="43"/>
      <c r="T188" s="43"/>
      <c r="U188" s="43">
        <f t="shared" si="680"/>
        <v>0</v>
      </c>
      <c r="V188" s="43"/>
      <c r="W188" s="43"/>
      <c r="X188" s="43"/>
      <c r="Y188" s="43"/>
      <c r="Z188" s="43">
        <f t="shared" si="630"/>
        <v>0</v>
      </c>
      <c r="AA188" s="43">
        <f t="shared" si="681"/>
        <v>0</v>
      </c>
      <c r="AB188" s="43">
        <f t="shared" si="682"/>
        <v>0</v>
      </c>
      <c r="AC188" s="43">
        <f t="shared" si="683"/>
        <v>0</v>
      </c>
      <c r="AD188" s="43"/>
      <c r="AE188" s="43"/>
      <c r="AF188" s="43"/>
      <c r="AG188" s="43">
        <f t="shared" si="684"/>
        <v>0</v>
      </c>
      <c r="AH188" s="32"/>
      <c r="AI188" s="32"/>
      <c r="AJ188" s="18"/>
      <c r="AK188" s="18"/>
      <c r="AL188" s="18"/>
      <c r="AM188" s="18"/>
      <c r="AN188" s="32">
        <f t="shared" si="685"/>
        <v>0</v>
      </c>
      <c r="AO188" s="32">
        <f t="shared" si="686"/>
        <v>0</v>
      </c>
      <c r="AP188" s="32">
        <f t="shared" si="687"/>
        <v>0</v>
      </c>
      <c r="AQ188" s="43">
        <f t="shared" si="688"/>
        <v>92941</v>
      </c>
      <c r="AR188" s="43">
        <f t="shared" si="689"/>
        <v>67908</v>
      </c>
      <c r="AS188" s="43">
        <f t="shared" si="690"/>
        <v>0</v>
      </c>
      <c r="AT188" s="43">
        <f t="shared" si="691"/>
        <v>22953</v>
      </c>
      <c r="AU188" s="43">
        <f t="shared" si="691"/>
        <v>1358</v>
      </c>
      <c r="AV188" s="43">
        <f t="shared" si="692"/>
        <v>722</v>
      </c>
      <c r="AW188" s="32">
        <f t="shared" si="693"/>
        <v>0.23</v>
      </c>
      <c r="AX188" s="32">
        <f t="shared" si="694"/>
        <v>0</v>
      </c>
      <c r="AY188" s="32">
        <f t="shared" si="694"/>
        <v>0.23</v>
      </c>
    </row>
    <row r="189" spans="1:52" x14ac:dyDescent="0.25">
      <c r="A189" s="2">
        <v>1457</v>
      </c>
      <c r="B189" s="18">
        <v>600023389</v>
      </c>
      <c r="C189" s="18" t="s">
        <v>141</v>
      </c>
      <c r="D189" s="2">
        <v>3143</v>
      </c>
      <c r="E189" s="2" t="s">
        <v>72</v>
      </c>
      <c r="F189" s="18" t="s">
        <v>61</v>
      </c>
      <c r="G189" s="43">
        <v>2027887</v>
      </c>
      <c r="H189" s="43">
        <v>1493289</v>
      </c>
      <c r="I189" s="43">
        <v>0</v>
      </c>
      <c r="J189" s="43">
        <v>504732</v>
      </c>
      <c r="K189" s="43">
        <v>29866</v>
      </c>
      <c r="L189" s="43">
        <v>0</v>
      </c>
      <c r="M189" s="18">
        <v>3.4658000000000002</v>
      </c>
      <c r="N189" s="18">
        <v>3.4658000000000002</v>
      </c>
      <c r="O189" s="18">
        <v>0</v>
      </c>
      <c r="P189" s="43"/>
      <c r="Q189" s="43"/>
      <c r="R189" s="43"/>
      <c r="S189" s="43"/>
      <c r="T189" s="43"/>
      <c r="U189" s="43">
        <f t="shared" si="680"/>
        <v>0</v>
      </c>
      <c r="V189" s="43"/>
      <c r="W189" s="43"/>
      <c r="X189" s="43"/>
      <c r="Y189" s="43"/>
      <c r="Z189" s="43">
        <f t="shared" si="630"/>
        <v>0</v>
      </c>
      <c r="AA189" s="43">
        <f t="shared" si="681"/>
        <v>0</v>
      </c>
      <c r="AB189" s="43">
        <f t="shared" si="682"/>
        <v>0</v>
      </c>
      <c r="AC189" s="43">
        <f t="shared" si="683"/>
        <v>0</v>
      </c>
      <c r="AD189" s="43"/>
      <c r="AE189" s="43"/>
      <c r="AF189" s="43"/>
      <c r="AG189" s="43">
        <f t="shared" si="684"/>
        <v>0</v>
      </c>
      <c r="AH189" s="32"/>
      <c r="AI189" s="32"/>
      <c r="AJ189" s="18"/>
      <c r="AK189" s="18"/>
      <c r="AL189" s="18"/>
      <c r="AM189" s="18"/>
      <c r="AN189" s="32">
        <f t="shared" si="685"/>
        <v>0</v>
      </c>
      <c r="AO189" s="32">
        <f t="shared" si="686"/>
        <v>0</v>
      </c>
      <c r="AP189" s="32">
        <f t="shared" si="687"/>
        <v>0</v>
      </c>
      <c r="AQ189" s="43">
        <f t="shared" si="688"/>
        <v>2027887</v>
      </c>
      <c r="AR189" s="43">
        <f t="shared" si="689"/>
        <v>1493289</v>
      </c>
      <c r="AS189" s="43">
        <f t="shared" si="690"/>
        <v>0</v>
      </c>
      <c r="AT189" s="43">
        <f t="shared" si="691"/>
        <v>504732</v>
      </c>
      <c r="AU189" s="43">
        <f t="shared" si="691"/>
        <v>29866</v>
      </c>
      <c r="AV189" s="43">
        <f t="shared" si="692"/>
        <v>0</v>
      </c>
      <c r="AW189" s="32">
        <f t="shared" si="693"/>
        <v>3.4658000000000002</v>
      </c>
      <c r="AX189" s="32">
        <f t="shared" si="694"/>
        <v>3.4658000000000002</v>
      </c>
      <c r="AY189" s="32">
        <f t="shared" si="694"/>
        <v>0</v>
      </c>
    </row>
    <row r="190" spans="1:52" x14ac:dyDescent="0.25">
      <c r="A190" s="2">
        <v>1457</v>
      </c>
      <c r="B190" s="18">
        <v>600023389</v>
      </c>
      <c r="C190" s="18" t="s">
        <v>141</v>
      </c>
      <c r="D190" s="2">
        <v>3143</v>
      </c>
      <c r="E190" s="2" t="s">
        <v>139</v>
      </c>
      <c r="F190" s="18" t="s">
        <v>218</v>
      </c>
      <c r="G190" s="43">
        <v>33004</v>
      </c>
      <c r="H190" s="43">
        <v>23265</v>
      </c>
      <c r="I190" s="43">
        <v>0</v>
      </c>
      <c r="J190" s="43">
        <v>7864</v>
      </c>
      <c r="K190" s="43">
        <v>465</v>
      </c>
      <c r="L190" s="43">
        <v>1410</v>
      </c>
      <c r="M190" s="18">
        <v>0.1</v>
      </c>
      <c r="N190" s="18">
        <v>0</v>
      </c>
      <c r="O190" s="18">
        <v>0.1</v>
      </c>
      <c r="P190" s="43"/>
      <c r="Q190" s="43"/>
      <c r="R190" s="43"/>
      <c r="S190" s="43"/>
      <c r="T190" s="43"/>
      <c r="U190" s="43">
        <f t="shared" si="680"/>
        <v>0</v>
      </c>
      <c r="V190" s="43"/>
      <c r="W190" s="43"/>
      <c r="X190" s="43"/>
      <c r="Y190" s="43"/>
      <c r="Z190" s="43">
        <f t="shared" si="630"/>
        <v>0</v>
      </c>
      <c r="AA190" s="43">
        <f t="shared" si="681"/>
        <v>0</v>
      </c>
      <c r="AB190" s="43">
        <f t="shared" si="682"/>
        <v>0</v>
      </c>
      <c r="AC190" s="43">
        <f t="shared" si="683"/>
        <v>0</v>
      </c>
      <c r="AD190" s="43"/>
      <c r="AE190" s="43"/>
      <c r="AF190" s="43"/>
      <c r="AG190" s="43">
        <f t="shared" si="684"/>
        <v>0</v>
      </c>
      <c r="AH190" s="32"/>
      <c r="AI190" s="32"/>
      <c r="AJ190" s="18"/>
      <c r="AK190" s="18"/>
      <c r="AL190" s="18"/>
      <c r="AM190" s="18"/>
      <c r="AN190" s="32">
        <f t="shared" si="685"/>
        <v>0</v>
      </c>
      <c r="AO190" s="32">
        <f t="shared" si="686"/>
        <v>0</v>
      </c>
      <c r="AP190" s="32">
        <f t="shared" si="687"/>
        <v>0</v>
      </c>
      <c r="AQ190" s="43">
        <f t="shared" si="688"/>
        <v>33004</v>
      </c>
      <c r="AR190" s="43">
        <f t="shared" si="689"/>
        <v>23265</v>
      </c>
      <c r="AS190" s="43">
        <f t="shared" si="690"/>
        <v>0</v>
      </c>
      <c r="AT190" s="43">
        <f t="shared" si="691"/>
        <v>7864</v>
      </c>
      <c r="AU190" s="43">
        <f t="shared" si="691"/>
        <v>465</v>
      </c>
      <c r="AV190" s="43">
        <f t="shared" si="692"/>
        <v>1410</v>
      </c>
      <c r="AW190" s="32">
        <f t="shared" si="693"/>
        <v>0.1</v>
      </c>
      <c r="AX190" s="32">
        <f t="shared" si="694"/>
        <v>0</v>
      </c>
      <c r="AY190" s="32">
        <f t="shared" si="694"/>
        <v>0.1</v>
      </c>
    </row>
    <row r="191" spans="1:52" x14ac:dyDescent="0.25">
      <c r="A191" s="2">
        <v>1457</v>
      </c>
      <c r="B191" s="18">
        <v>600023389</v>
      </c>
      <c r="C191" s="18" t="s">
        <v>141</v>
      </c>
      <c r="D191" s="2">
        <v>3146</v>
      </c>
      <c r="E191" s="2" t="s">
        <v>74</v>
      </c>
      <c r="F191" s="18" t="s">
        <v>218</v>
      </c>
      <c r="G191" s="43">
        <v>4073379</v>
      </c>
      <c r="H191" s="43">
        <v>2975684</v>
      </c>
      <c r="I191" s="43">
        <v>20000</v>
      </c>
      <c r="J191" s="43">
        <v>1012541</v>
      </c>
      <c r="K191" s="43">
        <v>59514</v>
      </c>
      <c r="L191" s="43">
        <v>5640</v>
      </c>
      <c r="M191" s="18">
        <v>5.31</v>
      </c>
      <c r="N191" s="18">
        <v>4.5</v>
      </c>
      <c r="O191" s="18">
        <v>0.80999999999999983</v>
      </c>
      <c r="P191" s="43"/>
      <c r="Q191" s="43"/>
      <c r="R191" s="43"/>
      <c r="S191" s="43"/>
      <c r="T191" s="43"/>
      <c r="U191" s="43">
        <f t="shared" si="680"/>
        <v>0</v>
      </c>
      <c r="V191" s="43"/>
      <c r="W191" s="43"/>
      <c r="X191" s="43"/>
      <c r="Y191" s="43"/>
      <c r="Z191" s="43">
        <f t="shared" si="630"/>
        <v>0</v>
      </c>
      <c r="AA191" s="43">
        <f t="shared" si="681"/>
        <v>0</v>
      </c>
      <c r="AB191" s="43">
        <f t="shared" si="682"/>
        <v>0</v>
      </c>
      <c r="AC191" s="43">
        <f t="shared" si="683"/>
        <v>0</v>
      </c>
      <c r="AD191" s="43"/>
      <c r="AE191" s="43"/>
      <c r="AF191" s="43"/>
      <c r="AG191" s="43">
        <f t="shared" si="684"/>
        <v>0</v>
      </c>
      <c r="AH191" s="32"/>
      <c r="AI191" s="32"/>
      <c r="AJ191" s="18"/>
      <c r="AK191" s="18"/>
      <c r="AL191" s="18"/>
      <c r="AM191" s="18"/>
      <c r="AN191" s="32">
        <f t="shared" si="685"/>
        <v>0</v>
      </c>
      <c r="AO191" s="32">
        <f t="shared" si="686"/>
        <v>0</v>
      </c>
      <c r="AP191" s="32">
        <f t="shared" si="687"/>
        <v>0</v>
      </c>
      <c r="AQ191" s="43">
        <f t="shared" si="688"/>
        <v>4073379</v>
      </c>
      <c r="AR191" s="43">
        <f t="shared" si="689"/>
        <v>2975684</v>
      </c>
      <c r="AS191" s="43">
        <f t="shared" si="690"/>
        <v>20000</v>
      </c>
      <c r="AT191" s="43">
        <f t="shared" si="691"/>
        <v>1012541</v>
      </c>
      <c r="AU191" s="43">
        <f t="shared" si="691"/>
        <v>59514</v>
      </c>
      <c r="AV191" s="43">
        <f t="shared" si="692"/>
        <v>5640</v>
      </c>
      <c r="AW191" s="32">
        <f t="shared" si="693"/>
        <v>5.31</v>
      </c>
      <c r="AX191" s="32">
        <f t="shared" si="694"/>
        <v>4.5</v>
      </c>
      <c r="AY191" s="32">
        <f t="shared" si="694"/>
        <v>0.80999999999999983</v>
      </c>
    </row>
    <row r="192" spans="1:52" x14ac:dyDescent="0.25">
      <c r="A192" s="23"/>
      <c r="B192" s="24"/>
      <c r="C192" s="24" t="s">
        <v>199</v>
      </c>
      <c r="D192" s="23"/>
      <c r="E192" s="23"/>
      <c r="F192" s="24"/>
      <c r="G192" s="26">
        <v>39660942</v>
      </c>
      <c r="H192" s="26">
        <v>28883985</v>
      </c>
      <c r="I192" s="26">
        <v>95000</v>
      </c>
      <c r="J192" s="26">
        <v>9794898</v>
      </c>
      <c r="K192" s="26">
        <v>577679</v>
      </c>
      <c r="L192" s="26">
        <v>309380</v>
      </c>
      <c r="M192" s="24">
        <v>58.429200000000002</v>
      </c>
      <c r="N192" s="24">
        <v>46.006600000000006</v>
      </c>
      <c r="O192" s="24">
        <v>12.422600000000001</v>
      </c>
      <c r="P192" s="26">
        <f t="shared" ref="P192:AY192" si="695">SUM(P184:P191)</f>
        <v>0</v>
      </c>
      <c r="Q192" s="26">
        <f t="shared" si="695"/>
        <v>0</v>
      </c>
      <c r="R192" s="26">
        <f t="shared" si="695"/>
        <v>0</v>
      </c>
      <c r="S192" s="26">
        <f t="shared" si="695"/>
        <v>0</v>
      </c>
      <c r="T192" s="26">
        <f t="shared" si="695"/>
        <v>0</v>
      </c>
      <c r="U192" s="26">
        <f t="shared" si="695"/>
        <v>0</v>
      </c>
      <c r="V192" s="26">
        <f t="shared" si="695"/>
        <v>0</v>
      </c>
      <c r="W192" s="26">
        <f t="shared" si="695"/>
        <v>0</v>
      </c>
      <c r="X192" s="26">
        <f t="shared" si="695"/>
        <v>0</v>
      </c>
      <c r="Y192" s="26">
        <f t="shared" si="695"/>
        <v>0</v>
      </c>
      <c r="Z192" s="26">
        <f t="shared" si="695"/>
        <v>0</v>
      </c>
      <c r="AA192" s="26">
        <f t="shared" si="695"/>
        <v>0</v>
      </c>
      <c r="AB192" s="26">
        <f t="shared" si="695"/>
        <v>0</v>
      </c>
      <c r="AC192" s="26">
        <f t="shared" si="695"/>
        <v>0</v>
      </c>
      <c r="AD192" s="26">
        <f t="shared" si="695"/>
        <v>0</v>
      </c>
      <c r="AE192" s="26">
        <f t="shared" si="695"/>
        <v>0</v>
      </c>
      <c r="AF192" s="26">
        <f t="shared" si="695"/>
        <v>0</v>
      </c>
      <c r="AG192" s="26">
        <f t="shared" si="695"/>
        <v>0</v>
      </c>
      <c r="AH192" s="51">
        <f t="shared" si="695"/>
        <v>0</v>
      </c>
      <c r="AI192" s="51">
        <f t="shared" si="695"/>
        <v>0</v>
      </c>
      <c r="AJ192" s="24">
        <f t="shared" si="695"/>
        <v>0</v>
      </c>
      <c r="AK192" s="24">
        <f t="shared" si="695"/>
        <v>0</v>
      </c>
      <c r="AL192" s="24">
        <f t="shared" si="695"/>
        <v>0</v>
      </c>
      <c r="AM192" s="24">
        <f t="shared" si="695"/>
        <v>0</v>
      </c>
      <c r="AN192" s="51">
        <f t="shared" si="695"/>
        <v>0</v>
      </c>
      <c r="AO192" s="51">
        <f t="shared" si="695"/>
        <v>0</v>
      </c>
      <c r="AP192" s="51">
        <f t="shared" si="695"/>
        <v>0</v>
      </c>
      <c r="AQ192" s="26">
        <f t="shared" si="695"/>
        <v>39660942</v>
      </c>
      <c r="AR192" s="26">
        <f t="shared" si="695"/>
        <v>28883985</v>
      </c>
      <c r="AS192" s="26">
        <f t="shared" si="695"/>
        <v>95000</v>
      </c>
      <c r="AT192" s="26">
        <f t="shared" si="695"/>
        <v>9794898</v>
      </c>
      <c r="AU192" s="26">
        <f t="shared" si="695"/>
        <v>577679</v>
      </c>
      <c r="AV192" s="26">
        <f t="shared" si="695"/>
        <v>309380</v>
      </c>
      <c r="AW192" s="51">
        <f t="shared" si="695"/>
        <v>58.429200000000002</v>
      </c>
      <c r="AX192" s="51">
        <f t="shared" si="695"/>
        <v>46.006600000000006</v>
      </c>
      <c r="AY192" s="51">
        <f t="shared" si="695"/>
        <v>12.422600000000001</v>
      </c>
      <c r="AZ192" s="15">
        <f>AR192-H192</f>
        <v>0</v>
      </c>
    </row>
    <row r="193" spans="1:52" x14ac:dyDescent="0.25">
      <c r="A193" s="2">
        <v>1459</v>
      </c>
      <c r="B193" s="18">
        <v>600023133</v>
      </c>
      <c r="C193" s="18" t="s">
        <v>142</v>
      </c>
      <c r="D193" s="2">
        <v>3112</v>
      </c>
      <c r="E193" s="2" t="s">
        <v>66</v>
      </c>
      <c r="F193" s="18" t="s">
        <v>61</v>
      </c>
      <c r="G193" s="43">
        <v>2469912</v>
      </c>
      <c r="H193" s="43">
        <v>1807188</v>
      </c>
      <c r="I193" s="43">
        <v>0</v>
      </c>
      <c r="J193" s="43">
        <v>610830</v>
      </c>
      <c r="K193" s="43">
        <v>36144</v>
      </c>
      <c r="L193" s="43">
        <v>15750</v>
      </c>
      <c r="M193" s="18">
        <v>3.9</v>
      </c>
      <c r="N193" s="18">
        <v>3</v>
      </c>
      <c r="O193" s="18">
        <v>0.9</v>
      </c>
      <c r="P193" s="43"/>
      <c r="Q193" s="43"/>
      <c r="R193" s="43"/>
      <c r="S193" s="43"/>
      <c r="T193" s="43"/>
      <c r="U193" s="43">
        <f t="shared" ref="U193:U195" si="696">P193+Q193+R193+S193+T193</f>
        <v>0</v>
      </c>
      <c r="V193" s="43"/>
      <c r="W193" s="43"/>
      <c r="X193" s="43"/>
      <c r="Y193" s="43"/>
      <c r="Z193" s="43">
        <f t="shared" si="630"/>
        <v>0</v>
      </c>
      <c r="AA193" s="43">
        <f t="shared" ref="AA193:AA195" si="697">U193+Z193</f>
        <v>0</v>
      </c>
      <c r="AB193" s="43">
        <f t="shared" ref="AB193:AB195" si="698">ROUND((U193+V193+W193)*33.8%,0)</f>
        <v>0</v>
      </c>
      <c r="AC193" s="43">
        <f t="shared" ref="AC193:AC195" si="699">ROUND(U193*2%,0)</f>
        <v>0</v>
      </c>
      <c r="AD193" s="43"/>
      <c r="AE193" s="43"/>
      <c r="AF193" s="43"/>
      <c r="AG193" s="43">
        <f t="shared" ref="AG193:AG195" si="700">AD193+AE193+AF193</f>
        <v>0</v>
      </c>
      <c r="AH193" s="32"/>
      <c r="AI193" s="32"/>
      <c r="AJ193" s="18"/>
      <c r="AK193" s="18"/>
      <c r="AL193" s="18"/>
      <c r="AM193" s="18"/>
      <c r="AN193" s="32">
        <f t="shared" ref="AN193:AN195" si="701">AH193+AJ193+AK193+AL193</f>
        <v>0</v>
      </c>
      <c r="AO193" s="32">
        <f t="shared" ref="AO193:AO195" si="702">AI193+AM193</f>
        <v>0</v>
      </c>
      <c r="AP193" s="32">
        <f t="shared" ref="AP193:AP195" si="703">AN193+AO193</f>
        <v>0</v>
      </c>
      <c r="AQ193" s="43">
        <f t="shared" ref="AQ193:AQ195" si="704">AR193+AS193+AT193+AU193+AV193</f>
        <v>2469912</v>
      </c>
      <c r="AR193" s="43">
        <f t="shared" ref="AR193:AR195" si="705">H193+U193</f>
        <v>1807188</v>
      </c>
      <c r="AS193" s="43">
        <f t="shared" ref="AS193:AS195" si="706">I193+Z193</f>
        <v>0</v>
      </c>
      <c r="AT193" s="43">
        <f t="shared" ref="AT193:AU195" si="707">J193+AB193</f>
        <v>610830</v>
      </c>
      <c r="AU193" s="43">
        <f t="shared" si="707"/>
        <v>36144</v>
      </c>
      <c r="AV193" s="43">
        <f t="shared" ref="AV193:AV195" si="708">L193+AG193</f>
        <v>15750</v>
      </c>
      <c r="AW193" s="32">
        <f t="shared" ref="AW193:AW195" si="709">AX193+AY193</f>
        <v>3.9</v>
      </c>
      <c r="AX193" s="32">
        <f t="shared" ref="AX193:AY195" si="710">N193+AN193</f>
        <v>3</v>
      </c>
      <c r="AY193" s="32">
        <f t="shared" si="710"/>
        <v>0.9</v>
      </c>
    </row>
    <row r="194" spans="1:52" x14ac:dyDescent="0.25">
      <c r="A194" s="2">
        <v>1459</v>
      </c>
      <c r="B194" s="18">
        <v>600023133</v>
      </c>
      <c r="C194" s="18" t="s">
        <v>142</v>
      </c>
      <c r="D194" s="2">
        <v>3114</v>
      </c>
      <c r="E194" s="2" t="s">
        <v>70</v>
      </c>
      <c r="F194" s="18" t="s">
        <v>61</v>
      </c>
      <c r="G194" s="43">
        <v>3785151</v>
      </c>
      <c r="H194" s="43">
        <v>2763919</v>
      </c>
      <c r="I194" s="43">
        <v>0</v>
      </c>
      <c r="J194" s="43">
        <v>934204</v>
      </c>
      <c r="K194" s="43">
        <v>55278</v>
      </c>
      <c r="L194" s="43">
        <v>31750</v>
      </c>
      <c r="M194" s="18">
        <v>5.2789000000000001</v>
      </c>
      <c r="N194" s="18">
        <v>3.0909</v>
      </c>
      <c r="O194" s="18">
        <v>2.1880000000000002</v>
      </c>
      <c r="P194" s="43"/>
      <c r="Q194" s="43"/>
      <c r="R194" s="43"/>
      <c r="S194" s="43"/>
      <c r="T194" s="43"/>
      <c r="U194" s="43">
        <f t="shared" si="696"/>
        <v>0</v>
      </c>
      <c r="V194" s="43"/>
      <c r="W194" s="43"/>
      <c r="X194" s="43"/>
      <c r="Y194" s="43"/>
      <c r="Z194" s="43">
        <f t="shared" si="630"/>
        <v>0</v>
      </c>
      <c r="AA194" s="43">
        <f t="shared" si="697"/>
        <v>0</v>
      </c>
      <c r="AB194" s="43">
        <f t="shared" si="698"/>
        <v>0</v>
      </c>
      <c r="AC194" s="43">
        <f t="shared" si="699"/>
        <v>0</v>
      </c>
      <c r="AD194" s="43"/>
      <c r="AE194" s="43"/>
      <c r="AF194" s="43"/>
      <c r="AG194" s="43">
        <f t="shared" si="700"/>
        <v>0</v>
      </c>
      <c r="AH194" s="32"/>
      <c r="AI194" s="32"/>
      <c r="AJ194" s="18"/>
      <c r="AK194" s="18"/>
      <c r="AL194" s="18"/>
      <c r="AM194" s="18"/>
      <c r="AN194" s="32">
        <f t="shared" si="701"/>
        <v>0</v>
      </c>
      <c r="AO194" s="32">
        <f t="shared" si="702"/>
        <v>0</v>
      </c>
      <c r="AP194" s="32">
        <f t="shared" si="703"/>
        <v>0</v>
      </c>
      <c r="AQ194" s="43">
        <f t="shared" si="704"/>
        <v>3785151</v>
      </c>
      <c r="AR194" s="43">
        <f t="shared" si="705"/>
        <v>2763919</v>
      </c>
      <c r="AS194" s="43">
        <f t="shared" si="706"/>
        <v>0</v>
      </c>
      <c r="AT194" s="43">
        <f t="shared" si="707"/>
        <v>934204</v>
      </c>
      <c r="AU194" s="43">
        <f t="shared" si="707"/>
        <v>55278</v>
      </c>
      <c r="AV194" s="43">
        <f t="shared" si="708"/>
        <v>31750</v>
      </c>
      <c r="AW194" s="32">
        <f t="shared" si="709"/>
        <v>5.2789000000000001</v>
      </c>
      <c r="AX194" s="32">
        <f t="shared" si="710"/>
        <v>3.0909</v>
      </c>
      <c r="AY194" s="32">
        <f t="shared" si="710"/>
        <v>2.1880000000000002</v>
      </c>
    </row>
    <row r="195" spans="1:52" x14ac:dyDescent="0.25">
      <c r="A195" s="2">
        <v>1459</v>
      </c>
      <c r="B195" s="18">
        <v>600023133</v>
      </c>
      <c r="C195" s="18" t="s">
        <v>142</v>
      </c>
      <c r="D195" s="2">
        <v>3114</v>
      </c>
      <c r="E195" s="2" t="s">
        <v>62</v>
      </c>
      <c r="F195" s="18" t="s">
        <v>218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18">
        <v>0</v>
      </c>
      <c r="N195" s="18">
        <v>0</v>
      </c>
      <c r="O195" s="18">
        <v>0</v>
      </c>
      <c r="P195" s="43"/>
      <c r="Q195" s="43"/>
      <c r="R195" s="43"/>
      <c r="S195" s="43"/>
      <c r="T195" s="43"/>
      <c r="U195" s="43">
        <f t="shared" si="696"/>
        <v>0</v>
      </c>
      <c r="V195" s="43"/>
      <c r="W195" s="43"/>
      <c r="X195" s="43"/>
      <c r="Y195" s="43"/>
      <c r="Z195" s="43">
        <f t="shared" si="630"/>
        <v>0</v>
      </c>
      <c r="AA195" s="43">
        <f t="shared" si="697"/>
        <v>0</v>
      </c>
      <c r="AB195" s="43">
        <f t="shared" si="698"/>
        <v>0</v>
      </c>
      <c r="AC195" s="43">
        <f t="shared" si="699"/>
        <v>0</v>
      </c>
      <c r="AD195" s="43"/>
      <c r="AE195" s="43"/>
      <c r="AF195" s="43"/>
      <c r="AG195" s="43">
        <f t="shared" si="700"/>
        <v>0</v>
      </c>
      <c r="AH195" s="32"/>
      <c r="AI195" s="32"/>
      <c r="AJ195" s="18"/>
      <c r="AK195" s="18"/>
      <c r="AL195" s="18"/>
      <c r="AM195" s="18"/>
      <c r="AN195" s="32">
        <f t="shared" si="701"/>
        <v>0</v>
      </c>
      <c r="AO195" s="32">
        <f t="shared" si="702"/>
        <v>0</v>
      </c>
      <c r="AP195" s="32">
        <f t="shared" si="703"/>
        <v>0</v>
      </c>
      <c r="AQ195" s="43">
        <f t="shared" si="704"/>
        <v>0</v>
      </c>
      <c r="AR195" s="43">
        <f t="shared" si="705"/>
        <v>0</v>
      </c>
      <c r="AS195" s="43">
        <f t="shared" si="706"/>
        <v>0</v>
      </c>
      <c r="AT195" s="43">
        <f t="shared" si="707"/>
        <v>0</v>
      </c>
      <c r="AU195" s="43">
        <f t="shared" si="707"/>
        <v>0</v>
      </c>
      <c r="AV195" s="43">
        <f t="shared" si="708"/>
        <v>0</v>
      </c>
      <c r="AW195" s="32">
        <f t="shared" si="709"/>
        <v>0</v>
      </c>
      <c r="AX195" s="32">
        <f t="shared" si="710"/>
        <v>0</v>
      </c>
      <c r="AY195" s="32">
        <f t="shared" si="710"/>
        <v>0</v>
      </c>
    </row>
    <row r="196" spans="1:52" x14ac:dyDescent="0.25">
      <c r="A196" s="23"/>
      <c r="B196" s="24"/>
      <c r="C196" s="24" t="s">
        <v>200</v>
      </c>
      <c r="D196" s="23"/>
      <c r="E196" s="23"/>
      <c r="F196" s="24"/>
      <c r="G196" s="26">
        <v>6255063</v>
      </c>
      <c r="H196" s="26">
        <v>4571107</v>
      </c>
      <c r="I196" s="26">
        <v>0</v>
      </c>
      <c r="J196" s="26">
        <v>1545034</v>
      </c>
      <c r="K196" s="26">
        <v>91422</v>
      </c>
      <c r="L196" s="26">
        <v>47500</v>
      </c>
      <c r="M196" s="24">
        <v>9.1789000000000005</v>
      </c>
      <c r="N196" s="24">
        <v>6.0908999999999995</v>
      </c>
      <c r="O196" s="24">
        <v>3.0880000000000001</v>
      </c>
      <c r="P196" s="26">
        <f t="shared" ref="P196:AY196" si="711">SUM(P193:P195)</f>
        <v>0</v>
      </c>
      <c r="Q196" s="26">
        <f t="shared" si="711"/>
        <v>0</v>
      </c>
      <c r="R196" s="26">
        <f t="shared" si="711"/>
        <v>0</v>
      </c>
      <c r="S196" s="26">
        <f t="shared" si="711"/>
        <v>0</v>
      </c>
      <c r="T196" s="26">
        <f t="shared" si="711"/>
        <v>0</v>
      </c>
      <c r="U196" s="26">
        <f t="shared" si="711"/>
        <v>0</v>
      </c>
      <c r="V196" s="26">
        <f t="shared" si="711"/>
        <v>0</v>
      </c>
      <c r="W196" s="26">
        <f t="shared" si="711"/>
        <v>0</v>
      </c>
      <c r="X196" s="26">
        <f t="shared" si="711"/>
        <v>0</v>
      </c>
      <c r="Y196" s="26">
        <f t="shared" si="711"/>
        <v>0</v>
      </c>
      <c r="Z196" s="26">
        <f t="shared" si="711"/>
        <v>0</v>
      </c>
      <c r="AA196" s="26">
        <f t="shared" si="711"/>
        <v>0</v>
      </c>
      <c r="AB196" s="26">
        <f t="shared" si="711"/>
        <v>0</v>
      </c>
      <c r="AC196" s="26">
        <f t="shared" si="711"/>
        <v>0</v>
      </c>
      <c r="AD196" s="26">
        <f t="shared" si="711"/>
        <v>0</v>
      </c>
      <c r="AE196" s="26">
        <f t="shared" si="711"/>
        <v>0</v>
      </c>
      <c r="AF196" s="26">
        <f t="shared" si="711"/>
        <v>0</v>
      </c>
      <c r="AG196" s="26">
        <f t="shared" si="711"/>
        <v>0</v>
      </c>
      <c r="AH196" s="51">
        <f t="shared" si="711"/>
        <v>0</v>
      </c>
      <c r="AI196" s="51">
        <f t="shared" si="711"/>
        <v>0</v>
      </c>
      <c r="AJ196" s="24">
        <f t="shared" si="711"/>
        <v>0</v>
      </c>
      <c r="AK196" s="24">
        <f t="shared" si="711"/>
        <v>0</v>
      </c>
      <c r="AL196" s="24">
        <f t="shared" si="711"/>
        <v>0</v>
      </c>
      <c r="AM196" s="24">
        <f t="shared" si="711"/>
        <v>0</v>
      </c>
      <c r="AN196" s="51">
        <f t="shared" si="711"/>
        <v>0</v>
      </c>
      <c r="AO196" s="51">
        <f t="shared" si="711"/>
        <v>0</v>
      </c>
      <c r="AP196" s="51">
        <f t="shared" si="711"/>
        <v>0</v>
      </c>
      <c r="AQ196" s="26">
        <f t="shared" si="711"/>
        <v>6255063</v>
      </c>
      <c r="AR196" s="26">
        <f t="shared" si="711"/>
        <v>4571107</v>
      </c>
      <c r="AS196" s="26">
        <f t="shared" si="711"/>
        <v>0</v>
      </c>
      <c r="AT196" s="26">
        <f t="shared" si="711"/>
        <v>1545034</v>
      </c>
      <c r="AU196" s="26">
        <f t="shared" si="711"/>
        <v>91422</v>
      </c>
      <c r="AV196" s="26">
        <f t="shared" si="711"/>
        <v>47500</v>
      </c>
      <c r="AW196" s="51">
        <f t="shared" si="711"/>
        <v>9.1789000000000005</v>
      </c>
      <c r="AX196" s="51">
        <f t="shared" si="711"/>
        <v>6.0908999999999995</v>
      </c>
      <c r="AY196" s="51">
        <f t="shared" si="711"/>
        <v>3.0880000000000001</v>
      </c>
      <c r="AZ196" s="15">
        <f>AR196-H196</f>
        <v>0</v>
      </c>
    </row>
    <row r="197" spans="1:52" x14ac:dyDescent="0.25">
      <c r="A197" s="2">
        <v>1460</v>
      </c>
      <c r="B197" s="18">
        <v>600171523</v>
      </c>
      <c r="C197" s="18" t="s">
        <v>143</v>
      </c>
      <c r="D197" s="2">
        <v>3112</v>
      </c>
      <c r="E197" s="2" t="s">
        <v>66</v>
      </c>
      <c r="F197" s="18" t="s">
        <v>61</v>
      </c>
      <c r="G197" s="43">
        <v>1537384</v>
      </c>
      <c r="H197" s="43">
        <v>1128118</v>
      </c>
      <c r="I197" s="43">
        <v>0</v>
      </c>
      <c r="J197" s="43">
        <v>381304</v>
      </c>
      <c r="K197" s="43">
        <v>22562</v>
      </c>
      <c r="L197" s="43">
        <v>5400</v>
      </c>
      <c r="M197" s="18">
        <v>2.1</v>
      </c>
      <c r="N197" s="18">
        <v>2</v>
      </c>
      <c r="O197" s="18">
        <v>0.1</v>
      </c>
      <c r="P197" s="43"/>
      <c r="Q197" s="43"/>
      <c r="R197" s="43"/>
      <c r="S197" s="43"/>
      <c r="T197" s="43"/>
      <c r="U197" s="43">
        <f t="shared" ref="U197:U200" si="712">P197+Q197+R197+S197+T197</f>
        <v>0</v>
      </c>
      <c r="V197" s="43"/>
      <c r="W197" s="43"/>
      <c r="X197" s="43"/>
      <c r="Y197" s="43"/>
      <c r="Z197" s="43">
        <f t="shared" si="630"/>
        <v>0</v>
      </c>
      <c r="AA197" s="43">
        <f t="shared" ref="AA197:AA200" si="713">U197+Z197</f>
        <v>0</v>
      </c>
      <c r="AB197" s="43">
        <f t="shared" ref="AB197:AB200" si="714">ROUND((U197+V197+W197)*33.8%,0)</f>
        <v>0</v>
      </c>
      <c r="AC197" s="43">
        <f t="shared" ref="AC197:AC200" si="715">ROUND(U197*2%,0)</f>
        <v>0</v>
      </c>
      <c r="AD197" s="43"/>
      <c r="AE197" s="43"/>
      <c r="AF197" s="43"/>
      <c r="AG197" s="43">
        <f t="shared" ref="AG197:AG200" si="716">AD197+AE197+AF197</f>
        <v>0</v>
      </c>
      <c r="AH197" s="32"/>
      <c r="AI197" s="32"/>
      <c r="AJ197" s="18"/>
      <c r="AK197" s="18"/>
      <c r="AL197" s="18"/>
      <c r="AM197" s="18"/>
      <c r="AN197" s="32">
        <f t="shared" ref="AN197:AN200" si="717">AH197+AJ197+AK197+AL197</f>
        <v>0</v>
      </c>
      <c r="AO197" s="32">
        <f t="shared" ref="AO197:AO200" si="718">AI197+AM197</f>
        <v>0</v>
      </c>
      <c r="AP197" s="32">
        <f t="shared" ref="AP197:AP200" si="719">AN197+AO197</f>
        <v>0</v>
      </c>
      <c r="AQ197" s="43">
        <f t="shared" ref="AQ197:AQ200" si="720">AR197+AS197+AT197+AU197+AV197</f>
        <v>1537384</v>
      </c>
      <c r="AR197" s="43">
        <f t="shared" ref="AR197:AR200" si="721">H197+U197</f>
        <v>1128118</v>
      </c>
      <c r="AS197" s="43">
        <f t="shared" ref="AS197:AS200" si="722">I197+Z197</f>
        <v>0</v>
      </c>
      <c r="AT197" s="43">
        <f t="shared" ref="AT197:AU200" si="723">J197+AB197</f>
        <v>381304</v>
      </c>
      <c r="AU197" s="43">
        <f t="shared" si="723"/>
        <v>22562</v>
      </c>
      <c r="AV197" s="43">
        <f t="shared" ref="AV197:AV200" si="724">L197+AG197</f>
        <v>5400</v>
      </c>
      <c r="AW197" s="32">
        <f t="shared" ref="AW197:AW200" si="725">AX197+AY197</f>
        <v>2.1</v>
      </c>
      <c r="AX197" s="32">
        <f t="shared" ref="AX197:AY200" si="726">N197+AN197</f>
        <v>2</v>
      </c>
      <c r="AY197" s="32">
        <f t="shared" si="726"/>
        <v>0.1</v>
      </c>
    </row>
    <row r="198" spans="1:52" x14ac:dyDescent="0.25">
      <c r="A198" s="2">
        <v>1460</v>
      </c>
      <c r="B198" s="18">
        <v>600171523</v>
      </c>
      <c r="C198" s="18" t="s">
        <v>143</v>
      </c>
      <c r="D198" s="2">
        <v>3114</v>
      </c>
      <c r="E198" s="2" t="s">
        <v>70</v>
      </c>
      <c r="F198" s="18" t="s">
        <v>61</v>
      </c>
      <c r="G198" s="43">
        <v>6675006</v>
      </c>
      <c r="H198" s="43">
        <v>4836087</v>
      </c>
      <c r="I198" s="43">
        <v>0</v>
      </c>
      <c r="J198" s="43">
        <v>1634597</v>
      </c>
      <c r="K198" s="43">
        <v>96722</v>
      </c>
      <c r="L198" s="43">
        <v>107600</v>
      </c>
      <c r="M198" s="18">
        <v>9.2537000000000003</v>
      </c>
      <c r="N198" s="18">
        <v>6</v>
      </c>
      <c r="O198" s="18">
        <v>3.2536999999999998</v>
      </c>
      <c r="P198" s="43"/>
      <c r="Q198" s="43"/>
      <c r="R198" s="43"/>
      <c r="S198" s="43"/>
      <c r="T198" s="43"/>
      <c r="U198" s="43">
        <f t="shared" si="712"/>
        <v>0</v>
      </c>
      <c r="V198" s="43"/>
      <c r="W198" s="43"/>
      <c r="X198" s="43"/>
      <c r="Y198" s="43"/>
      <c r="Z198" s="43">
        <f t="shared" si="630"/>
        <v>0</v>
      </c>
      <c r="AA198" s="43">
        <f t="shared" si="713"/>
        <v>0</v>
      </c>
      <c r="AB198" s="43">
        <f t="shared" si="714"/>
        <v>0</v>
      </c>
      <c r="AC198" s="43">
        <f t="shared" si="715"/>
        <v>0</v>
      </c>
      <c r="AD198" s="43"/>
      <c r="AE198" s="43"/>
      <c r="AF198" s="43"/>
      <c r="AG198" s="43">
        <f t="shared" si="716"/>
        <v>0</v>
      </c>
      <c r="AH198" s="32"/>
      <c r="AI198" s="32"/>
      <c r="AJ198" s="18"/>
      <c r="AK198" s="18"/>
      <c r="AL198" s="18"/>
      <c r="AM198" s="18"/>
      <c r="AN198" s="32">
        <f t="shared" si="717"/>
        <v>0</v>
      </c>
      <c r="AO198" s="32">
        <f t="shared" si="718"/>
        <v>0</v>
      </c>
      <c r="AP198" s="32">
        <f t="shared" si="719"/>
        <v>0</v>
      </c>
      <c r="AQ198" s="43">
        <f t="shared" si="720"/>
        <v>6675006</v>
      </c>
      <c r="AR198" s="43">
        <f t="shared" si="721"/>
        <v>4836087</v>
      </c>
      <c r="AS198" s="43">
        <f t="shared" si="722"/>
        <v>0</v>
      </c>
      <c r="AT198" s="43">
        <f t="shared" si="723"/>
        <v>1634597</v>
      </c>
      <c r="AU198" s="43">
        <f t="shared" si="723"/>
        <v>96722</v>
      </c>
      <c r="AV198" s="43">
        <f t="shared" si="724"/>
        <v>107600</v>
      </c>
      <c r="AW198" s="32">
        <f t="shared" si="725"/>
        <v>9.2537000000000003</v>
      </c>
      <c r="AX198" s="32">
        <f t="shared" si="726"/>
        <v>6</v>
      </c>
      <c r="AY198" s="32">
        <f t="shared" si="726"/>
        <v>3.2536999999999998</v>
      </c>
    </row>
    <row r="199" spans="1:52" x14ac:dyDescent="0.25">
      <c r="A199" s="2">
        <v>1460</v>
      </c>
      <c r="B199" s="18">
        <v>600171523</v>
      </c>
      <c r="C199" s="18" t="s">
        <v>143</v>
      </c>
      <c r="D199" s="2">
        <v>3114</v>
      </c>
      <c r="E199" s="2" t="s">
        <v>62</v>
      </c>
      <c r="F199" s="18" t="s">
        <v>218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18">
        <v>0</v>
      </c>
      <c r="N199" s="18">
        <v>0</v>
      </c>
      <c r="O199" s="18">
        <v>0</v>
      </c>
      <c r="P199" s="43"/>
      <c r="Q199" s="43"/>
      <c r="R199" s="43"/>
      <c r="S199" s="43"/>
      <c r="T199" s="43"/>
      <c r="U199" s="43">
        <f t="shared" si="712"/>
        <v>0</v>
      </c>
      <c r="V199" s="43"/>
      <c r="W199" s="43"/>
      <c r="X199" s="43"/>
      <c r="Y199" s="43"/>
      <c r="Z199" s="43">
        <f t="shared" si="630"/>
        <v>0</v>
      </c>
      <c r="AA199" s="43">
        <f t="shared" si="713"/>
        <v>0</v>
      </c>
      <c r="AB199" s="43">
        <f t="shared" si="714"/>
        <v>0</v>
      </c>
      <c r="AC199" s="43">
        <f t="shared" si="715"/>
        <v>0</v>
      </c>
      <c r="AD199" s="43"/>
      <c r="AE199" s="43"/>
      <c r="AF199" s="43"/>
      <c r="AG199" s="43">
        <f t="shared" si="716"/>
        <v>0</v>
      </c>
      <c r="AH199" s="32"/>
      <c r="AI199" s="32"/>
      <c r="AJ199" s="18"/>
      <c r="AK199" s="18"/>
      <c r="AL199" s="18"/>
      <c r="AM199" s="18"/>
      <c r="AN199" s="32">
        <f t="shared" si="717"/>
        <v>0</v>
      </c>
      <c r="AO199" s="32">
        <f t="shared" si="718"/>
        <v>0</v>
      </c>
      <c r="AP199" s="32">
        <f t="shared" si="719"/>
        <v>0</v>
      </c>
      <c r="AQ199" s="43">
        <f t="shared" si="720"/>
        <v>0</v>
      </c>
      <c r="AR199" s="43">
        <f t="shared" si="721"/>
        <v>0</v>
      </c>
      <c r="AS199" s="43">
        <f t="shared" si="722"/>
        <v>0</v>
      </c>
      <c r="AT199" s="43">
        <f t="shared" si="723"/>
        <v>0</v>
      </c>
      <c r="AU199" s="43">
        <f t="shared" si="723"/>
        <v>0</v>
      </c>
      <c r="AV199" s="43">
        <f t="shared" si="724"/>
        <v>0</v>
      </c>
      <c r="AW199" s="32">
        <f t="shared" si="725"/>
        <v>0</v>
      </c>
      <c r="AX199" s="32">
        <f t="shared" si="726"/>
        <v>0</v>
      </c>
      <c r="AY199" s="32">
        <f t="shared" si="726"/>
        <v>0</v>
      </c>
    </row>
    <row r="200" spans="1:52" x14ac:dyDescent="0.25">
      <c r="A200" s="2">
        <v>1460</v>
      </c>
      <c r="B200" s="18">
        <v>600171523</v>
      </c>
      <c r="C200" s="18" t="s">
        <v>143</v>
      </c>
      <c r="D200" s="2">
        <v>3146</v>
      </c>
      <c r="E200" s="2" t="s">
        <v>74</v>
      </c>
      <c r="F200" s="18" t="s">
        <v>218</v>
      </c>
      <c r="G200" s="43">
        <v>2080228</v>
      </c>
      <c r="H200" s="43">
        <v>1529711</v>
      </c>
      <c r="I200" s="43">
        <v>0</v>
      </c>
      <c r="J200" s="43">
        <v>517043</v>
      </c>
      <c r="K200" s="43">
        <v>30594</v>
      </c>
      <c r="L200" s="43">
        <v>2880</v>
      </c>
      <c r="M200" s="18">
        <v>2.75</v>
      </c>
      <c r="N200" s="18">
        <v>2.2999999999999998</v>
      </c>
      <c r="O200" s="18">
        <v>0.45000000000000018</v>
      </c>
      <c r="P200" s="43"/>
      <c r="Q200" s="43"/>
      <c r="R200" s="43"/>
      <c r="S200" s="43"/>
      <c r="T200" s="43"/>
      <c r="U200" s="43">
        <f t="shared" si="712"/>
        <v>0</v>
      </c>
      <c r="V200" s="43"/>
      <c r="W200" s="43"/>
      <c r="X200" s="43"/>
      <c r="Y200" s="43"/>
      <c r="Z200" s="43">
        <f t="shared" si="630"/>
        <v>0</v>
      </c>
      <c r="AA200" s="43">
        <f t="shared" si="713"/>
        <v>0</v>
      </c>
      <c r="AB200" s="43">
        <f t="shared" si="714"/>
        <v>0</v>
      </c>
      <c r="AC200" s="43">
        <f t="shared" si="715"/>
        <v>0</v>
      </c>
      <c r="AD200" s="43"/>
      <c r="AE200" s="43"/>
      <c r="AF200" s="43"/>
      <c r="AG200" s="43">
        <f t="shared" si="716"/>
        <v>0</v>
      </c>
      <c r="AH200" s="32"/>
      <c r="AI200" s="32"/>
      <c r="AJ200" s="18"/>
      <c r="AK200" s="18"/>
      <c r="AL200" s="18"/>
      <c r="AM200" s="18"/>
      <c r="AN200" s="32">
        <f t="shared" si="717"/>
        <v>0</v>
      </c>
      <c r="AO200" s="32">
        <f t="shared" si="718"/>
        <v>0</v>
      </c>
      <c r="AP200" s="32">
        <f t="shared" si="719"/>
        <v>0</v>
      </c>
      <c r="AQ200" s="43">
        <f t="shared" si="720"/>
        <v>2080228</v>
      </c>
      <c r="AR200" s="43">
        <f t="shared" si="721"/>
        <v>1529711</v>
      </c>
      <c r="AS200" s="43">
        <f t="shared" si="722"/>
        <v>0</v>
      </c>
      <c r="AT200" s="43">
        <f t="shared" si="723"/>
        <v>517043</v>
      </c>
      <c r="AU200" s="43">
        <f t="shared" si="723"/>
        <v>30594</v>
      </c>
      <c r="AV200" s="43">
        <f t="shared" si="724"/>
        <v>2880</v>
      </c>
      <c r="AW200" s="32">
        <f t="shared" si="725"/>
        <v>2.75</v>
      </c>
      <c r="AX200" s="32">
        <f t="shared" si="726"/>
        <v>2.2999999999999998</v>
      </c>
      <c r="AY200" s="32">
        <f t="shared" si="726"/>
        <v>0.45000000000000018</v>
      </c>
    </row>
    <row r="201" spans="1:52" x14ac:dyDescent="0.25">
      <c r="A201" s="23"/>
      <c r="B201" s="24"/>
      <c r="C201" s="24" t="s">
        <v>201</v>
      </c>
      <c r="D201" s="23"/>
      <c r="E201" s="23"/>
      <c r="F201" s="24"/>
      <c r="G201" s="26">
        <v>10292618</v>
      </c>
      <c r="H201" s="26">
        <v>7493916</v>
      </c>
      <c r="I201" s="26">
        <v>0</v>
      </c>
      <c r="J201" s="26">
        <v>2532944</v>
      </c>
      <c r="K201" s="26">
        <v>149878</v>
      </c>
      <c r="L201" s="26">
        <v>115880</v>
      </c>
      <c r="M201" s="24">
        <v>14.1037</v>
      </c>
      <c r="N201" s="24">
        <v>10.3</v>
      </c>
      <c r="O201" s="24">
        <v>3.8037000000000001</v>
      </c>
      <c r="P201" s="26">
        <f t="shared" ref="P201:AY201" si="727">SUM(P197:P200)</f>
        <v>0</v>
      </c>
      <c r="Q201" s="26">
        <f t="shared" si="727"/>
        <v>0</v>
      </c>
      <c r="R201" s="26">
        <f t="shared" si="727"/>
        <v>0</v>
      </c>
      <c r="S201" s="26">
        <f t="shared" si="727"/>
        <v>0</v>
      </c>
      <c r="T201" s="26">
        <f t="shared" si="727"/>
        <v>0</v>
      </c>
      <c r="U201" s="26">
        <f t="shared" si="727"/>
        <v>0</v>
      </c>
      <c r="V201" s="26">
        <f t="shared" si="727"/>
        <v>0</v>
      </c>
      <c r="W201" s="26">
        <f t="shared" si="727"/>
        <v>0</v>
      </c>
      <c r="X201" s="26">
        <f t="shared" si="727"/>
        <v>0</v>
      </c>
      <c r="Y201" s="26">
        <f t="shared" si="727"/>
        <v>0</v>
      </c>
      <c r="Z201" s="26">
        <f t="shared" si="727"/>
        <v>0</v>
      </c>
      <c r="AA201" s="26">
        <f t="shared" si="727"/>
        <v>0</v>
      </c>
      <c r="AB201" s="26">
        <f t="shared" si="727"/>
        <v>0</v>
      </c>
      <c r="AC201" s="26">
        <f t="shared" si="727"/>
        <v>0</v>
      </c>
      <c r="AD201" s="26">
        <f t="shared" si="727"/>
        <v>0</v>
      </c>
      <c r="AE201" s="26">
        <f t="shared" si="727"/>
        <v>0</v>
      </c>
      <c r="AF201" s="26">
        <f t="shared" si="727"/>
        <v>0</v>
      </c>
      <c r="AG201" s="26">
        <f t="shared" si="727"/>
        <v>0</v>
      </c>
      <c r="AH201" s="51">
        <f t="shared" si="727"/>
        <v>0</v>
      </c>
      <c r="AI201" s="51">
        <f t="shared" si="727"/>
        <v>0</v>
      </c>
      <c r="AJ201" s="24">
        <f t="shared" si="727"/>
        <v>0</v>
      </c>
      <c r="AK201" s="24">
        <f t="shared" si="727"/>
        <v>0</v>
      </c>
      <c r="AL201" s="24">
        <f t="shared" si="727"/>
        <v>0</v>
      </c>
      <c r="AM201" s="24">
        <f t="shared" si="727"/>
        <v>0</v>
      </c>
      <c r="AN201" s="51">
        <f t="shared" si="727"/>
        <v>0</v>
      </c>
      <c r="AO201" s="51">
        <f t="shared" si="727"/>
        <v>0</v>
      </c>
      <c r="AP201" s="51">
        <f t="shared" si="727"/>
        <v>0</v>
      </c>
      <c r="AQ201" s="26">
        <f t="shared" si="727"/>
        <v>10292618</v>
      </c>
      <c r="AR201" s="26">
        <f t="shared" si="727"/>
        <v>7493916</v>
      </c>
      <c r="AS201" s="26">
        <f t="shared" si="727"/>
        <v>0</v>
      </c>
      <c r="AT201" s="26">
        <f t="shared" si="727"/>
        <v>2532944</v>
      </c>
      <c r="AU201" s="26">
        <f t="shared" si="727"/>
        <v>149878</v>
      </c>
      <c r="AV201" s="26">
        <f t="shared" si="727"/>
        <v>115880</v>
      </c>
      <c r="AW201" s="51">
        <f t="shared" si="727"/>
        <v>14.1037</v>
      </c>
      <c r="AX201" s="51">
        <f t="shared" si="727"/>
        <v>10.3</v>
      </c>
      <c r="AY201" s="51">
        <f t="shared" si="727"/>
        <v>3.8037000000000001</v>
      </c>
      <c r="AZ201" s="15">
        <f>AR201-H201</f>
        <v>0</v>
      </c>
    </row>
    <row r="202" spans="1:52" x14ac:dyDescent="0.25">
      <c r="A202" s="2">
        <v>1462</v>
      </c>
      <c r="B202" s="18">
        <v>600023320</v>
      </c>
      <c r="C202" s="18" t="s">
        <v>144</v>
      </c>
      <c r="D202" s="2">
        <v>3112</v>
      </c>
      <c r="E202" s="2" t="s">
        <v>66</v>
      </c>
      <c r="F202" s="18" t="s">
        <v>61</v>
      </c>
      <c r="G202" s="43">
        <v>766544</v>
      </c>
      <c r="H202" s="43">
        <v>561815</v>
      </c>
      <c r="I202" s="43">
        <v>0</v>
      </c>
      <c r="J202" s="43">
        <v>189893</v>
      </c>
      <c r="K202" s="43">
        <v>11236</v>
      </c>
      <c r="L202" s="43">
        <v>3600</v>
      </c>
      <c r="M202" s="18">
        <v>1.04</v>
      </c>
      <c r="N202" s="18">
        <v>1</v>
      </c>
      <c r="O202" s="18">
        <v>0.04</v>
      </c>
      <c r="P202" s="43"/>
      <c r="Q202" s="43"/>
      <c r="R202" s="43"/>
      <c r="S202" s="43"/>
      <c r="T202" s="43"/>
      <c r="U202" s="43">
        <f t="shared" ref="U202:U207" si="728">P202+Q202+R202+S202+T202</f>
        <v>0</v>
      </c>
      <c r="V202" s="43"/>
      <c r="W202" s="43"/>
      <c r="X202" s="43"/>
      <c r="Y202" s="43"/>
      <c r="Z202" s="43">
        <f t="shared" si="630"/>
        <v>0</v>
      </c>
      <c r="AA202" s="43">
        <f t="shared" ref="AA202:AA207" si="729">U202+Z202</f>
        <v>0</v>
      </c>
      <c r="AB202" s="43">
        <f t="shared" ref="AB202:AB207" si="730">ROUND((U202+V202+W202)*33.8%,0)</f>
        <v>0</v>
      </c>
      <c r="AC202" s="43">
        <f t="shared" ref="AC202:AC207" si="731">ROUND(U202*2%,0)</f>
        <v>0</v>
      </c>
      <c r="AD202" s="43"/>
      <c r="AE202" s="43"/>
      <c r="AF202" s="43"/>
      <c r="AG202" s="43">
        <f t="shared" ref="AG202:AG207" si="732">AD202+AE202+AF202</f>
        <v>0</v>
      </c>
      <c r="AH202" s="32"/>
      <c r="AI202" s="32"/>
      <c r="AJ202" s="18"/>
      <c r="AK202" s="18"/>
      <c r="AL202" s="18"/>
      <c r="AM202" s="18"/>
      <c r="AN202" s="32">
        <f t="shared" ref="AN202:AN207" si="733">AH202+AJ202+AK202+AL202</f>
        <v>0</v>
      </c>
      <c r="AO202" s="32">
        <f t="shared" ref="AO202:AO207" si="734">AI202+AM202</f>
        <v>0</v>
      </c>
      <c r="AP202" s="32">
        <f t="shared" ref="AP202:AP207" si="735">AN202+AO202</f>
        <v>0</v>
      </c>
      <c r="AQ202" s="43">
        <f t="shared" ref="AQ202:AQ207" si="736">AR202+AS202+AT202+AU202+AV202</f>
        <v>766544</v>
      </c>
      <c r="AR202" s="43">
        <f t="shared" ref="AR202:AR207" si="737">H202+U202</f>
        <v>561815</v>
      </c>
      <c r="AS202" s="43">
        <f t="shared" ref="AS202:AS207" si="738">I202+Z202</f>
        <v>0</v>
      </c>
      <c r="AT202" s="43">
        <f t="shared" ref="AT202:AU207" si="739">J202+AB202</f>
        <v>189893</v>
      </c>
      <c r="AU202" s="43">
        <f t="shared" si="739"/>
        <v>11236</v>
      </c>
      <c r="AV202" s="43">
        <f t="shared" ref="AV202:AV207" si="740">L202+AG202</f>
        <v>3600</v>
      </c>
      <c r="AW202" s="32">
        <f t="shared" ref="AW202:AW207" si="741">AX202+AY202</f>
        <v>1.04</v>
      </c>
      <c r="AX202" s="32">
        <f t="shared" ref="AX202:AY207" si="742">N202+AN202</f>
        <v>1</v>
      </c>
      <c r="AY202" s="32">
        <f t="shared" si="742"/>
        <v>0.04</v>
      </c>
    </row>
    <row r="203" spans="1:52" x14ac:dyDescent="0.25">
      <c r="A203" s="2">
        <v>1462</v>
      </c>
      <c r="B203" s="18">
        <v>600023320</v>
      </c>
      <c r="C203" s="18" t="s">
        <v>144</v>
      </c>
      <c r="D203" s="2">
        <v>3114</v>
      </c>
      <c r="E203" s="2" t="s">
        <v>70</v>
      </c>
      <c r="F203" s="18" t="s">
        <v>61</v>
      </c>
      <c r="G203" s="43">
        <v>13786482</v>
      </c>
      <c r="H203" s="43">
        <v>9935457</v>
      </c>
      <c r="I203" s="43">
        <v>0</v>
      </c>
      <c r="J203" s="43">
        <v>3358185</v>
      </c>
      <c r="K203" s="43">
        <v>198710</v>
      </c>
      <c r="L203" s="43">
        <v>294130</v>
      </c>
      <c r="M203" s="18">
        <v>18.6251</v>
      </c>
      <c r="N203" s="18">
        <v>12.8635</v>
      </c>
      <c r="O203" s="18">
        <v>5.7615999999999996</v>
      </c>
      <c r="P203" s="43"/>
      <c r="Q203" s="43"/>
      <c r="R203" s="43"/>
      <c r="S203" s="43"/>
      <c r="T203" s="43"/>
      <c r="U203" s="43">
        <f t="shared" si="728"/>
        <v>0</v>
      </c>
      <c r="V203" s="43"/>
      <c r="W203" s="43"/>
      <c r="X203" s="43"/>
      <c r="Y203" s="43"/>
      <c r="Z203" s="43">
        <f t="shared" si="630"/>
        <v>0</v>
      </c>
      <c r="AA203" s="43">
        <f t="shared" si="729"/>
        <v>0</v>
      </c>
      <c r="AB203" s="43">
        <f t="shared" si="730"/>
        <v>0</v>
      </c>
      <c r="AC203" s="43">
        <f t="shared" si="731"/>
        <v>0</v>
      </c>
      <c r="AD203" s="43"/>
      <c r="AE203" s="43"/>
      <c r="AF203" s="43"/>
      <c r="AG203" s="43">
        <f t="shared" si="732"/>
        <v>0</v>
      </c>
      <c r="AH203" s="32"/>
      <c r="AI203" s="32"/>
      <c r="AJ203" s="18"/>
      <c r="AK203" s="18"/>
      <c r="AL203" s="18"/>
      <c r="AM203" s="18"/>
      <c r="AN203" s="32">
        <f t="shared" si="733"/>
        <v>0</v>
      </c>
      <c r="AO203" s="32">
        <f t="shared" si="734"/>
        <v>0</v>
      </c>
      <c r="AP203" s="32">
        <f t="shared" si="735"/>
        <v>0</v>
      </c>
      <c r="AQ203" s="43">
        <f t="shared" si="736"/>
        <v>13786482</v>
      </c>
      <c r="AR203" s="43">
        <f t="shared" si="737"/>
        <v>9935457</v>
      </c>
      <c r="AS203" s="43">
        <f t="shared" si="738"/>
        <v>0</v>
      </c>
      <c r="AT203" s="43">
        <f t="shared" si="739"/>
        <v>3358185</v>
      </c>
      <c r="AU203" s="43">
        <f t="shared" si="739"/>
        <v>198710</v>
      </c>
      <c r="AV203" s="43">
        <f t="shared" si="740"/>
        <v>294130</v>
      </c>
      <c r="AW203" s="32">
        <f t="shared" si="741"/>
        <v>18.6251</v>
      </c>
      <c r="AX203" s="32">
        <f t="shared" si="742"/>
        <v>12.8635</v>
      </c>
      <c r="AY203" s="32">
        <f t="shared" si="742"/>
        <v>5.7615999999999996</v>
      </c>
    </row>
    <row r="204" spans="1:52" x14ac:dyDescent="0.25">
      <c r="A204" s="2">
        <v>1462</v>
      </c>
      <c r="B204" s="18">
        <v>600023320</v>
      </c>
      <c r="C204" s="18" t="s">
        <v>144</v>
      </c>
      <c r="D204" s="2">
        <v>3114</v>
      </c>
      <c r="E204" s="2" t="s">
        <v>71</v>
      </c>
      <c r="F204" s="18" t="s">
        <v>61</v>
      </c>
      <c r="G204" s="43">
        <v>1120453</v>
      </c>
      <c r="H204" s="43">
        <v>765960</v>
      </c>
      <c r="I204" s="43">
        <v>60000</v>
      </c>
      <c r="J204" s="43">
        <v>279174</v>
      </c>
      <c r="K204" s="43">
        <v>15319</v>
      </c>
      <c r="L204" s="43">
        <v>0</v>
      </c>
      <c r="M204" s="18">
        <v>1.7</v>
      </c>
      <c r="N204" s="18">
        <v>2</v>
      </c>
      <c r="O204" s="18">
        <v>-0.3</v>
      </c>
      <c r="P204" s="43"/>
      <c r="Q204" s="43"/>
      <c r="R204" s="43"/>
      <c r="S204" s="43"/>
      <c r="T204" s="43"/>
      <c r="U204" s="43">
        <f t="shared" si="728"/>
        <v>0</v>
      </c>
      <c r="V204" s="43"/>
      <c r="W204" s="43"/>
      <c r="X204" s="43"/>
      <c r="Y204" s="43"/>
      <c r="Z204" s="43">
        <f t="shared" si="630"/>
        <v>0</v>
      </c>
      <c r="AA204" s="43">
        <f t="shared" si="729"/>
        <v>0</v>
      </c>
      <c r="AB204" s="43">
        <f t="shared" si="730"/>
        <v>0</v>
      </c>
      <c r="AC204" s="43">
        <f t="shared" si="731"/>
        <v>0</v>
      </c>
      <c r="AD204" s="43"/>
      <c r="AE204" s="43"/>
      <c r="AF204" s="43"/>
      <c r="AG204" s="43">
        <f t="shared" si="732"/>
        <v>0</v>
      </c>
      <c r="AH204" s="32"/>
      <c r="AI204" s="32"/>
      <c r="AJ204" s="18"/>
      <c r="AK204" s="18"/>
      <c r="AL204" s="18"/>
      <c r="AM204" s="18"/>
      <c r="AN204" s="32">
        <f t="shared" si="733"/>
        <v>0</v>
      </c>
      <c r="AO204" s="32">
        <f t="shared" si="734"/>
        <v>0</v>
      </c>
      <c r="AP204" s="32">
        <f t="shared" si="735"/>
        <v>0</v>
      </c>
      <c r="AQ204" s="43">
        <f t="shared" si="736"/>
        <v>1120453</v>
      </c>
      <c r="AR204" s="43">
        <f t="shared" si="737"/>
        <v>765960</v>
      </c>
      <c r="AS204" s="43">
        <f t="shared" si="738"/>
        <v>60000</v>
      </c>
      <c r="AT204" s="43">
        <f t="shared" si="739"/>
        <v>279174</v>
      </c>
      <c r="AU204" s="43">
        <f t="shared" si="739"/>
        <v>15319</v>
      </c>
      <c r="AV204" s="43">
        <f t="shared" si="740"/>
        <v>0</v>
      </c>
      <c r="AW204" s="32">
        <f t="shared" si="741"/>
        <v>1.7</v>
      </c>
      <c r="AX204" s="32">
        <f t="shared" si="742"/>
        <v>2</v>
      </c>
      <c r="AY204" s="32">
        <f t="shared" si="742"/>
        <v>-0.3</v>
      </c>
    </row>
    <row r="205" spans="1:52" x14ac:dyDescent="0.25">
      <c r="A205" s="2">
        <v>1462</v>
      </c>
      <c r="B205" s="18">
        <v>600023320</v>
      </c>
      <c r="C205" s="18" t="s">
        <v>144</v>
      </c>
      <c r="D205" s="2">
        <v>3114</v>
      </c>
      <c r="E205" s="2" t="s">
        <v>62</v>
      </c>
      <c r="F205" s="18" t="s">
        <v>218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18">
        <v>0</v>
      </c>
      <c r="N205" s="18">
        <v>0</v>
      </c>
      <c r="O205" s="18">
        <v>0</v>
      </c>
      <c r="P205" s="43"/>
      <c r="Q205" s="43"/>
      <c r="R205" s="43"/>
      <c r="S205" s="43"/>
      <c r="T205" s="43"/>
      <c r="U205" s="43">
        <f t="shared" si="728"/>
        <v>0</v>
      </c>
      <c r="V205" s="43"/>
      <c r="W205" s="43"/>
      <c r="X205" s="43"/>
      <c r="Y205" s="43"/>
      <c r="Z205" s="43">
        <f t="shared" si="630"/>
        <v>0</v>
      </c>
      <c r="AA205" s="43">
        <f t="shared" si="729"/>
        <v>0</v>
      </c>
      <c r="AB205" s="43">
        <f t="shared" si="730"/>
        <v>0</v>
      </c>
      <c r="AC205" s="43">
        <f t="shared" si="731"/>
        <v>0</v>
      </c>
      <c r="AD205" s="43"/>
      <c r="AE205" s="43"/>
      <c r="AF205" s="43"/>
      <c r="AG205" s="43">
        <f t="shared" si="732"/>
        <v>0</v>
      </c>
      <c r="AH205" s="32"/>
      <c r="AI205" s="32"/>
      <c r="AJ205" s="18"/>
      <c r="AK205" s="18"/>
      <c r="AL205" s="18"/>
      <c r="AM205" s="18"/>
      <c r="AN205" s="32">
        <f t="shared" si="733"/>
        <v>0</v>
      </c>
      <c r="AO205" s="32">
        <f t="shared" si="734"/>
        <v>0</v>
      </c>
      <c r="AP205" s="32">
        <f t="shared" si="735"/>
        <v>0</v>
      </c>
      <c r="AQ205" s="43">
        <f t="shared" si="736"/>
        <v>0</v>
      </c>
      <c r="AR205" s="43">
        <f t="shared" si="737"/>
        <v>0</v>
      </c>
      <c r="AS205" s="43">
        <f t="shared" si="738"/>
        <v>0</v>
      </c>
      <c r="AT205" s="43">
        <f t="shared" si="739"/>
        <v>0</v>
      </c>
      <c r="AU205" s="43">
        <f t="shared" si="739"/>
        <v>0</v>
      </c>
      <c r="AV205" s="43">
        <f t="shared" si="740"/>
        <v>0</v>
      </c>
      <c r="AW205" s="32">
        <f t="shared" si="741"/>
        <v>0</v>
      </c>
      <c r="AX205" s="32">
        <f t="shared" si="742"/>
        <v>0</v>
      </c>
      <c r="AY205" s="32">
        <f t="shared" si="742"/>
        <v>0</v>
      </c>
    </row>
    <row r="206" spans="1:52" x14ac:dyDescent="0.25">
      <c r="A206" s="2">
        <v>1462</v>
      </c>
      <c r="B206" s="18">
        <v>600023320</v>
      </c>
      <c r="C206" s="18" t="s">
        <v>144</v>
      </c>
      <c r="D206" s="2">
        <v>3143</v>
      </c>
      <c r="E206" s="2" t="s">
        <v>72</v>
      </c>
      <c r="F206" s="18" t="s">
        <v>61</v>
      </c>
      <c r="G206" s="43">
        <v>782353</v>
      </c>
      <c r="H206" s="43">
        <v>576107</v>
      </c>
      <c r="I206" s="43">
        <v>0</v>
      </c>
      <c r="J206" s="43">
        <v>194724</v>
      </c>
      <c r="K206" s="43">
        <v>11522</v>
      </c>
      <c r="L206" s="43">
        <v>0</v>
      </c>
      <c r="M206" s="18">
        <v>1.25</v>
      </c>
      <c r="N206" s="18">
        <v>1.25</v>
      </c>
      <c r="O206" s="18">
        <v>0</v>
      </c>
      <c r="P206" s="43"/>
      <c r="Q206" s="43"/>
      <c r="R206" s="43"/>
      <c r="S206" s="43"/>
      <c r="T206" s="43"/>
      <c r="U206" s="43">
        <f t="shared" si="728"/>
        <v>0</v>
      </c>
      <c r="V206" s="43"/>
      <c r="W206" s="43"/>
      <c r="X206" s="43"/>
      <c r="Y206" s="43"/>
      <c r="Z206" s="43">
        <f t="shared" si="630"/>
        <v>0</v>
      </c>
      <c r="AA206" s="43">
        <f t="shared" si="729"/>
        <v>0</v>
      </c>
      <c r="AB206" s="43">
        <f t="shared" si="730"/>
        <v>0</v>
      </c>
      <c r="AC206" s="43">
        <f t="shared" si="731"/>
        <v>0</v>
      </c>
      <c r="AD206" s="43"/>
      <c r="AE206" s="43"/>
      <c r="AF206" s="43"/>
      <c r="AG206" s="43">
        <f t="shared" si="732"/>
        <v>0</v>
      </c>
      <c r="AH206" s="32"/>
      <c r="AI206" s="32"/>
      <c r="AJ206" s="18"/>
      <c r="AK206" s="18"/>
      <c r="AL206" s="18"/>
      <c r="AM206" s="18"/>
      <c r="AN206" s="32">
        <f t="shared" si="733"/>
        <v>0</v>
      </c>
      <c r="AO206" s="32">
        <f t="shared" si="734"/>
        <v>0</v>
      </c>
      <c r="AP206" s="32">
        <f t="shared" si="735"/>
        <v>0</v>
      </c>
      <c r="AQ206" s="43">
        <f t="shared" si="736"/>
        <v>782353</v>
      </c>
      <c r="AR206" s="43">
        <f t="shared" si="737"/>
        <v>576107</v>
      </c>
      <c r="AS206" s="43">
        <f t="shared" si="738"/>
        <v>0</v>
      </c>
      <c r="AT206" s="43">
        <f t="shared" si="739"/>
        <v>194724</v>
      </c>
      <c r="AU206" s="43">
        <f t="shared" si="739"/>
        <v>11522</v>
      </c>
      <c r="AV206" s="43">
        <f t="shared" si="740"/>
        <v>0</v>
      </c>
      <c r="AW206" s="32">
        <f t="shared" si="741"/>
        <v>1.25</v>
      </c>
      <c r="AX206" s="32">
        <f t="shared" si="742"/>
        <v>1.25</v>
      </c>
      <c r="AY206" s="32">
        <f t="shared" si="742"/>
        <v>0</v>
      </c>
    </row>
    <row r="207" spans="1:52" x14ac:dyDescent="0.25">
      <c r="A207" s="2">
        <v>1462</v>
      </c>
      <c r="B207" s="18">
        <v>600023320</v>
      </c>
      <c r="C207" s="18" t="s">
        <v>144</v>
      </c>
      <c r="D207" s="2">
        <v>3143</v>
      </c>
      <c r="E207" s="2" t="s">
        <v>139</v>
      </c>
      <c r="F207" s="18" t="s">
        <v>218</v>
      </c>
      <c r="G207" s="43">
        <v>19662</v>
      </c>
      <c r="H207" s="43">
        <v>13860</v>
      </c>
      <c r="I207" s="43">
        <v>0</v>
      </c>
      <c r="J207" s="43">
        <v>4685</v>
      </c>
      <c r="K207" s="43">
        <v>277</v>
      </c>
      <c r="L207" s="43">
        <v>840</v>
      </c>
      <c r="M207" s="18">
        <v>0.06</v>
      </c>
      <c r="N207" s="18">
        <v>0</v>
      </c>
      <c r="O207" s="18">
        <v>0.06</v>
      </c>
      <c r="P207" s="43"/>
      <c r="Q207" s="43"/>
      <c r="R207" s="43"/>
      <c r="S207" s="43"/>
      <c r="T207" s="43"/>
      <c r="U207" s="43">
        <f t="shared" si="728"/>
        <v>0</v>
      </c>
      <c r="V207" s="43"/>
      <c r="W207" s="43"/>
      <c r="X207" s="43"/>
      <c r="Y207" s="43"/>
      <c r="Z207" s="43">
        <f t="shared" si="630"/>
        <v>0</v>
      </c>
      <c r="AA207" s="43">
        <f t="shared" si="729"/>
        <v>0</v>
      </c>
      <c r="AB207" s="43">
        <f t="shared" si="730"/>
        <v>0</v>
      </c>
      <c r="AC207" s="43">
        <f t="shared" si="731"/>
        <v>0</v>
      </c>
      <c r="AD207" s="43"/>
      <c r="AE207" s="43"/>
      <c r="AF207" s="43"/>
      <c r="AG207" s="43">
        <f t="shared" si="732"/>
        <v>0</v>
      </c>
      <c r="AH207" s="32"/>
      <c r="AI207" s="32"/>
      <c r="AJ207" s="18"/>
      <c r="AK207" s="18"/>
      <c r="AL207" s="18"/>
      <c r="AM207" s="18"/>
      <c r="AN207" s="32">
        <f t="shared" si="733"/>
        <v>0</v>
      </c>
      <c r="AO207" s="32">
        <f t="shared" si="734"/>
        <v>0</v>
      </c>
      <c r="AP207" s="32">
        <f t="shared" si="735"/>
        <v>0</v>
      </c>
      <c r="AQ207" s="43">
        <f t="shared" si="736"/>
        <v>19662</v>
      </c>
      <c r="AR207" s="43">
        <f t="shared" si="737"/>
        <v>13860</v>
      </c>
      <c r="AS207" s="43">
        <f t="shared" si="738"/>
        <v>0</v>
      </c>
      <c r="AT207" s="43">
        <f t="shared" si="739"/>
        <v>4685</v>
      </c>
      <c r="AU207" s="43">
        <f t="shared" si="739"/>
        <v>277</v>
      </c>
      <c r="AV207" s="43">
        <f t="shared" si="740"/>
        <v>840</v>
      </c>
      <c r="AW207" s="32">
        <f t="shared" si="741"/>
        <v>0.06</v>
      </c>
      <c r="AX207" s="32">
        <f t="shared" si="742"/>
        <v>0</v>
      </c>
      <c r="AY207" s="32">
        <f t="shared" si="742"/>
        <v>0.06</v>
      </c>
    </row>
    <row r="208" spans="1:52" x14ac:dyDescent="0.25">
      <c r="A208" s="23"/>
      <c r="B208" s="24"/>
      <c r="C208" s="24" t="s">
        <v>202</v>
      </c>
      <c r="D208" s="23"/>
      <c r="E208" s="23"/>
      <c r="F208" s="24"/>
      <c r="G208" s="26">
        <v>16475494</v>
      </c>
      <c r="H208" s="26">
        <v>11853199</v>
      </c>
      <c r="I208" s="26">
        <v>60000</v>
      </c>
      <c r="J208" s="26">
        <v>4026661</v>
      </c>
      <c r="K208" s="26">
        <v>237064</v>
      </c>
      <c r="L208" s="26">
        <v>298570</v>
      </c>
      <c r="M208" s="24">
        <v>22.675099999999997</v>
      </c>
      <c r="N208" s="24">
        <v>17.113500000000002</v>
      </c>
      <c r="O208" s="24">
        <v>5.5615999999999994</v>
      </c>
      <c r="P208" s="26">
        <f t="shared" ref="P208:AY208" si="743">SUM(P202:P207)</f>
        <v>0</v>
      </c>
      <c r="Q208" s="26">
        <f t="shared" si="743"/>
        <v>0</v>
      </c>
      <c r="R208" s="26">
        <f t="shared" si="743"/>
        <v>0</v>
      </c>
      <c r="S208" s="26">
        <f t="shared" si="743"/>
        <v>0</v>
      </c>
      <c r="T208" s="26">
        <f t="shared" si="743"/>
        <v>0</v>
      </c>
      <c r="U208" s="26">
        <f t="shared" si="743"/>
        <v>0</v>
      </c>
      <c r="V208" s="26">
        <f t="shared" si="743"/>
        <v>0</v>
      </c>
      <c r="W208" s="26">
        <f t="shared" si="743"/>
        <v>0</v>
      </c>
      <c r="X208" s="26">
        <f t="shared" si="743"/>
        <v>0</v>
      </c>
      <c r="Y208" s="26">
        <f t="shared" si="743"/>
        <v>0</v>
      </c>
      <c r="Z208" s="26">
        <f t="shared" si="743"/>
        <v>0</v>
      </c>
      <c r="AA208" s="26">
        <f t="shared" si="743"/>
        <v>0</v>
      </c>
      <c r="AB208" s="26">
        <f t="shared" si="743"/>
        <v>0</v>
      </c>
      <c r="AC208" s="26">
        <f t="shared" si="743"/>
        <v>0</v>
      </c>
      <c r="AD208" s="26">
        <f t="shared" si="743"/>
        <v>0</v>
      </c>
      <c r="AE208" s="26">
        <f t="shared" si="743"/>
        <v>0</v>
      </c>
      <c r="AF208" s="26">
        <f t="shared" si="743"/>
        <v>0</v>
      </c>
      <c r="AG208" s="26">
        <f t="shared" si="743"/>
        <v>0</v>
      </c>
      <c r="AH208" s="51">
        <f t="shared" si="743"/>
        <v>0</v>
      </c>
      <c r="AI208" s="51">
        <f t="shared" si="743"/>
        <v>0</v>
      </c>
      <c r="AJ208" s="24">
        <f t="shared" si="743"/>
        <v>0</v>
      </c>
      <c r="AK208" s="24">
        <f t="shared" si="743"/>
        <v>0</v>
      </c>
      <c r="AL208" s="24">
        <f t="shared" si="743"/>
        <v>0</v>
      </c>
      <c r="AM208" s="24">
        <f t="shared" si="743"/>
        <v>0</v>
      </c>
      <c r="AN208" s="51">
        <f t="shared" si="743"/>
        <v>0</v>
      </c>
      <c r="AO208" s="51">
        <f t="shared" si="743"/>
        <v>0</v>
      </c>
      <c r="AP208" s="51">
        <f t="shared" si="743"/>
        <v>0</v>
      </c>
      <c r="AQ208" s="26">
        <f t="shared" si="743"/>
        <v>16475494</v>
      </c>
      <c r="AR208" s="26">
        <f t="shared" si="743"/>
        <v>11853199</v>
      </c>
      <c r="AS208" s="26">
        <f t="shared" si="743"/>
        <v>60000</v>
      </c>
      <c r="AT208" s="26">
        <f t="shared" si="743"/>
        <v>4026661</v>
      </c>
      <c r="AU208" s="26">
        <f t="shared" si="743"/>
        <v>237064</v>
      </c>
      <c r="AV208" s="26">
        <f t="shared" si="743"/>
        <v>298570</v>
      </c>
      <c r="AW208" s="51">
        <f t="shared" si="743"/>
        <v>22.675099999999997</v>
      </c>
      <c r="AX208" s="51">
        <f t="shared" si="743"/>
        <v>17.113500000000002</v>
      </c>
      <c r="AY208" s="51">
        <f t="shared" si="743"/>
        <v>5.5615999999999994</v>
      </c>
      <c r="AZ208" s="15">
        <f>AR208-H208</f>
        <v>0</v>
      </c>
    </row>
    <row r="209" spans="1:52" x14ac:dyDescent="0.25">
      <c r="A209" s="2">
        <v>1463</v>
      </c>
      <c r="B209" s="18">
        <v>600023354</v>
      </c>
      <c r="C209" s="18" t="s">
        <v>145</v>
      </c>
      <c r="D209" s="2">
        <v>3114</v>
      </c>
      <c r="E209" s="2" t="s">
        <v>70</v>
      </c>
      <c r="F209" s="18" t="s">
        <v>61</v>
      </c>
      <c r="G209" s="43">
        <v>8922973</v>
      </c>
      <c r="H209" s="43">
        <v>6472882</v>
      </c>
      <c r="I209" s="43">
        <v>0</v>
      </c>
      <c r="J209" s="43">
        <v>2187834</v>
      </c>
      <c r="K209" s="43">
        <v>129457</v>
      </c>
      <c r="L209" s="43">
        <v>132800</v>
      </c>
      <c r="M209" s="18">
        <v>11.738600000000002</v>
      </c>
      <c r="N209" s="18">
        <v>8.1362000000000005</v>
      </c>
      <c r="O209" s="18">
        <v>3.6024000000000003</v>
      </c>
      <c r="P209" s="43"/>
      <c r="Q209" s="43"/>
      <c r="R209" s="43"/>
      <c r="S209" s="43"/>
      <c r="T209" s="43"/>
      <c r="U209" s="43">
        <f t="shared" ref="U209:U214" si="744">P209+Q209+R209+S209+T209</f>
        <v>0</v>
      </c>
      <c r="V209" s="43"/>
      <c r="W209" s="43"/>
      <c r="X209" s="43"/>
      <c r="Y209" s="43"/>
      <c r="Z209" s="43">
        <f t="shared" si="630"/>
        <v>0</v>
      </c>
      <c r="AA209" s="43">
        <f t="shared" ref="AA209:AA214" si="745">U209+Z209</f>
        <v>0</v>
      </c>
      <c r="AB209" s="43">
        <f t="shared" ref="AB209:AB214" si="746">ROUND((U209+V209+W209)*33.8%,0)</f>
        <v>0</v>
      </c>
      <c r="AC209" s="43">
        <f t="shared" ref="AC209:AC214" si="747">ROUND(U209*2%,0)</f>
        <v>0</v>
      </c>
      <c r="AD209" s="43"/>
      <c r="AE209" s="43"/>
      <c r="AF209" s="43"/>
      <c r="AG209" s="43">
        <f t="shared" ref="AG209:AG214" si="748">AD209+AE209+AF209</f>
        <v>0</v>
      </c>
      <c r="AH209" s="32"/>
      <c r="AI209" s="32"/>
      <c r="AJ209" s="18"/>
      <c r="AK209" s="18"/>
      <c r="AL209" s="18"/>
      <c r="AM209" s="18"/>
      <c r="AN209" s="32">
        <f t="shared" ref="AN209:AN214" si="749">AH209+AJ209+AK209+AL209</f>
        <v>0</v>
      </c>
      <c r="AO209" s="32">
        <f t="shared" ref="AO209:AO214" si="750">AI209+AM209</f>
        <v>0</v>
      </c>
      <c r="AP209" s="32">
        <f t="shared" ref="AP209:AP214" si="751">AN209+AO209</f>
        <v>0</v>
      </c>
      <c r="AQ209" s="43">
        <f t="shared" ref="AQ209:AQ214" si="752">AR209+AS209+AT209+AU209+AV209</f>
        <v>8922973</v>
      </c>
      <c r="AR209" s="43">
        <f t="shared" ref="AR209:AR214" si="753">H209+U209</f>
        <v>6472882</v>
      </c>
      <c r="AS209" s="43">
        <f t="shared" ref="AS209:AS214" si="754">I209+Z209</f>
        <v>0</v>
      </c>
      <c r="AT209" s="43">
        <f t="shared" ref="AT209:AU214" si="755">J209+AB209</f>
        <v>2187834</v>
      </c>
      <c r="AU209" s="43">
        <f t="shared" si="755"/>
        <v>129457</v>
      </c>
      <c r="AV209" s="43">
        <f t="shared" ref="AV209:AV214" si="756">L209+AG209</f>
        <v>132800</v>
      </c>
      <c r="AW209" s="32">
        <f t="shared" ref="AW209:AW214" si="757">AX209+AY209</f>
        <v>11.738600000000002</v>
      </c>
      <c r="AX209" s="32">
        <f t="shared" ref="AX209:AY214" si="758">N209+AN209</f>
        <v>8.1362000000000005</v>
      </c>
      <c r="AY209" s="32">
        <f t="shared" si="758"/>
        <v>3.6024000000000003</v>
      </c>
    </row>
    <row r="210" spans="1:52" x14ac:dyDescent="0.25">
      <c r="A210" s="2">
        <v>1463</v>
      </c>
      <c r="B210" s="18">
        <v>600023354</v>
      </c>
      <c r="C210" s="18" t="s">
        <v>145</v>
      </c>
      <c r="D210" s="2">
        <v>3114</v>
      </c>
      <c r="E210" s="2" t="s">
        <v>71</v>
      </c>
      <c r="F210" s="18" t="s">
        <v>61</v>
      </c>
      <c r="G210" s="43">
        <v>1285233</v>
      </c>
      <c r="H210" s="43">
        <v>828183</v>
      </c>
      <c r="I210" s="43">
        <v>120000</v>
      </c>
      <c r="J210" s="43">
        <v>320486</v>
      </c>
      <c r="K210" s="43">
        <v>16564</v>
      </c>
      <c r="L210" s="43">
        <v>0</v>
      </c>
      <c r="M210" s="18">
        <v>1.93</v>
      </c>
      <c r="N210" s="18">
        <v>2.44</v>
      </c>
      <c r="O210" s="18">
        <v>-0.51</v>
      </c>
      <c r="P210" s="43"/>
      <c r="Q210" s="43"/>
      <c r="R210" s="43"/>
      <c r="S210" s="43"/>
      <c r="T210" s="43"/>
      <c r="U210" s="43">
        <f t="shared" si="744"/>
        <v>0</v>
      </c>
      <c r="V210" s="43"/>
      <c r="W210" s="43"/>
      <c r="X210" s="43"/>
      <c r="Y210" s="43"/>
      <c r="Z210" s="43">
        <f t="shared" si="630"/>
        <v>0</v>
      </c>
      <c r="AA210" s="43">
        <f t="shared" si="745"/>
        <v>0</v>
      </c>
      <c r="AB210" s="43">
        <f t="shared" si="746"/>
        <v>0</v>
      </c>
      <c r="AC210" s="43">
        <f t="shared" si="747"/>
        <v>0</v>
      </c>
      <c r="AD210" s="43"/>
      <c r="AE210" s="43"/>
      <c r="AF210" s="43"/>
      <c r="AG210" s="43">
        <f t="shared" si="748"/>
        <v>0</v>
      </c>
      <c r="AH210" s="32"/>
      <c r="AI210" s="32"/>
      <c r="AJ210" s="18"/>
      <c r="AK210" s="18"/>
      <c r="AL210" s="18"/>
      <c r="AM210" s="18"/>
      <c r="AN210" s="32">
        <f t="shared" si="749"/>
        <v>0</v>
      </c>
      <c r="AO210" s="32">
        <f t="shared" si="750"/>
        <v>0</v>
      </c>
      <c r="AP210" s="32">
        <f t="shared" si="751"/>
        <v>0</v>
      </c>
      <c r="AQ210" s="43">
        <f t="shared" si="752"/>
        <v>1285233</v>
      </c>
      <c r="AR210" s="43">
        <f t="shared" si="753"/>
        <v>828183</v>
      </c>
      <c r="AS210" s="43">
        <f t="shared" si="754"/>
        <v>120000</v>
      </c>
      <c r="AT210" s="43">
        <f t="shared" si="755"/>
        <v>320486</v>
      </c>
      <c r="AU210" s="43">
        <f t="shared" si="755"/>
        <v>16564</v>
      </c>
      <c r="AV210" s="43">
        <f t="shared" si="756"/>
        <v>0</v>
      </c>
      <c r="AW210" s="32">
        <f t="shared" si="757"/>
        <v>1.93</v>
      </c>
      <c r="AX210" s="32">
        <f t="shared" si="758"/>
        <v>2.44</v>
      </c>
      <c r="AY210" s="32">
        <f t="shared" si="758"/>
        <v>-0.51</v>
      </c>
    </row>
    <row r="211" spans="1:52" x14ac:dyDescent="0.25">
      <c r="A211" s="2">
        <v>1463</v>
      </c>
      <c r="B211" s="18">
        <v>600023354</v>
      </c>
      <c r="C211" s="18" t="s">
        <v>145</v>
      </c>
      <c r="D211" s="2">
        <v>3114</v>
      </c>
      <c r="E211" s="2" t="s">
        <v>62</v>
      </c>
      <c r="F211" s="18" t="s">
        <v>218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18">
        <v>0</v>
      </c>
      <c r="N211" s="18">
        <v>0</v>
      </c>
      <c r="O211" s="18">
        <v>0</v>
      </c>
      <c r="P211" s="43"/>
      <c r="Q211" s="43"/>
      <c r="R211" s="43"/>
      <c r="S211" s="43"/>
      <c r="T211" s="43"/>
      <c r="U211" s="43">
        <f t="shared" si="744"/>
        <v>0</v>
      </c>
      <c r="V211" s="43"/>
      <c r="W211" s="43"/>
      <c r="X211" s="43"/>
      <c r="Y211" s="43"/>
      <c r="Z211" s="43">
        <f t="shared" si="630"/>
        <v>0</v>
      </c>
      <c r="AA211" s="43">
        <f t="shared" si="745"/>
        <v>0</v>
      </c>
      <c r="AB211" s="43">
        <f t="shared" si="746"/>
        <v>0</v>
      </c>
      <c r="AC211" s="43">
        <f t="shared" si="747"/>
        <v>0</v>
      </c>
      <c r="AD211" s="43"/>
      <c r="AE211" s="43"/>
      <c r="AF211" s="43"/>
      <c r="AG211" s="43">
        <f t="shared" si="748"/>
        <v>0</v>
      </c>
      <c r="AH211" s="32"/>
      <c r="AI211" s="32"/>
      <c r="AJ211" s="18"/>
      <c r="AK211" s="18"/>
      <c r="AL211" s="18"/>
      <c r="AM211" s="18"/>
      <c r="AN211" s="32">
        <f t="shared" si="749"/>
        <v>0</v>
      </c>
      <c r="AO211" s="32">
        <f t="shared" si="750"/>
        <v>0</v>
      </c>
      <c r="AP211" s="32">
        <f t="shared" si="751"/>
        <v>0</v>
      </c>
      <c r="AQ211" s="43">
        <f t="shared" si="752"/>
        <v>0</v>
      </c>
      <c r="AR211" s="43">
        <f t="shared" si="753"/>
        <v>0</v>
      </c>
      <c r="AS211" s="43">
        <f t="shared" si="754"/>
        <v>0</v>
      </c>
      <c r="AT211" s="43">
        <f t="shared" si="755"/>
        <v>0</v>
      </c>
      <c r="AU211" s="43">
        <f t="shared" si="755"/>
        <v>0</v>
      </c>
      <c r="AV211" s="43">
        <f t="shared" si="756"/>
        <v>0</v>
      </c>
      <c r="AW211" s="32">
        <f t="shared" si="757"/>
        <v>0</v>
      </c>
      <c r="AX211" s="32">
        <f t="shared" si="758"/>
        <v>0</v>
      </c>
      <c r="AY211" s="32">
        <f t="shared" si="758"/>
        <v>0</v>
      </c>
    </row>
    <row r="212" spans="1:52" x14ac:dyDescent="0.25">
      <c r="A212" s="2">
        <v>1463</v>
      </c>
      <c r="B212" s="18">
        <v>600023354</v>
      </c>
      <c r="C212" s="18" t="s">
        <v>145</v>
      </c>
      <c r="D212" s="2">
        <v>3141</v>
      </c>
      <c r="E212" s="2" t="s">
        <v>63</v>
      </c>
      <c r="F212" s="18" t="s">
        <v>218</v>
      </c>
      <c r="G212" s="43">
        <v>258858</v>
      </c>
      <c r="H212" s="43">
        <v>188574</v>
      </c>
      <c r="I212" s="43">
        <v>0</v>
      </c>
      <c r="J212" s="43">
        <v>63739</v>
      </c>
      <c r="K212" s="43">
        <v>3771</v>
      </c>
      <c r="L212" s="43">
        <v>2774</v>
      </c>
      <c r="M212" s="18">
        <v>0.64</v>
      </c>
      <c r="N212" s="18">
        <v>0</v>
      </c>
      <c r="O212" s="18">
        <v>0.64</v>
      </c>
      <c r="P212" s="43"/>
      <c r="Q212" s="43"/>
      <c r="R212" s="43"/>
      <c r="S212" s="43"/>
      <c r="T212" s="43"/>
      <c r="U212" s="43">
        <f t="shared" si="744"/>
        <v>0</v>
      </c>
      <c r="V212" s="43"/>
      <c r="W212" s="43"/>
      <c r="X212" s="43"/>
      <c r="Y212" s="43"/>
      <c r="Z212" s="43">
        <f t="shared" si="630"/>
        <v>0</v>
      </c>
      <c r="AA212" s="43">
        <f t="shared" si="745"/>
        <v>0</v>
      </c>
      <c r="AB212" s="43">
        <f t="shared" si="746"/>
        <v>0</v>
      </c>
      <c r="AC212" s="43">
        <f t="shared" si="747"/>
        <v>0</v>
      </c>
      <c r="AD212" s="43"/>
      <c r="AE212" s="43"/>
      <c r="AF212" s="43"/>
      <c r="AG212" s="43">
        <f t="shared" si="748"/>
        <v>0</v>
      </c>
      <c r="AH212" s="32"/>
      <c r="AI212" s="32"/>
      <c r="AJ212" s="18"/>
      <c r="AK212" s="18"/>
      <c r="AL212" s="18"/>
      <c r="AM212" s="18"/>
      <c r="AN212" s="32">
        <f t="shared" si="749"/>
        <v>0</v>
      </c>
      <c r="AO212" s="32">
        <f t="shared" si="750"/>
        <v>0</v>
      </c>
      <c r="AP212" s="32">
        <f t="shared" si="751"/>
        <v>0</v>
      </c>
      <c r="AQ212" s="43">
        <f t="shared" si="752"/>
        <v>258858</v>
      </c>
      <c r="AR212" s="43">
        <f t="shared" si="753"/>
        <v>188574</v>
      </c>
      <c r="AS212" s="43">
        <f t="shared" si="754"/>
        <v>0</v>
      </c>
      <c r="AT212" s="43">
        <f t="shared" si="755"/>
        <v>63739</v>
      </c>
      <c r="AU212" s="43">
        <f t="shared" si="755"/>
        <v>3771</v>
      </c>
      <c r="AV212" s="43">
        <f t="shared" si="756"/>
        <v>2774</v>
      </c>
      <c r="AW212" s="32">
        <f t="shared" si="757"/>
        <v>0.64</v>
      </c>
      <c r="AX212" s="32">
        <f t="shared" si="758"/>
        <v>0</v>
      </c>
      <c r="AY212" s="32">
        <f t="shared" si="758"/>
        <v>0.64</v>
      </c>
    </row>
    <row r="213" spans="1:52" x14ac:dyDescent="0.25">
      <c r="A213" s="2">
        <v>1463</v>
      </c>
      <c r="B213" s="18">
        <v>600023354</v>
      </c>
      <c r="C213" s="18" t="s">
        <v>145</v>
      </c>
      <c r="D213" s="2">
        <v>3143</v>
      </c>
      <c r="E213" s="2" t="s">
        <v>72</v>
      </c>
      <c r="F213" s="18" t="s">
        <v>61</v>
      </c>
      <c r="G213" s="43">
        <v>621530</v>
      </c>
      <c r="H213" s="43">
        <v>457680</v>
      </c>
      <c r="I213" s="43">
        <v>0</v>
      </c>
      <c r="J213" s="43">
        <v>154696</v>
      </c>
      <c r="K213" s="43">
        <v>9154</v>
      </c>
      <c r="L213" s="43">
        <v>0</v>
      </c>
      <c r="M213" s="18">
        <v>1</v>
      </c>
      <c r="N213" s="18">
        <v>1</v>
      </c>
      <c r="O213" s="18">
        <v>0</v>
      </c>
      <c r="P213" s="43"/>
      <c r="Q213" s="43"/>
      <c r="R213" s="43"/>
      <c r="S213" s="43"/>
      <c r="T213" s="43"/>
      <c r="U213" s="43">
        <f t="shared" si="744"/>
        <v>0</v>
      </c>
      <c r="V213" s="43"/>
      <c r="W213" s="43"/>
      <c r="X213" s="43"/>
      <c r="Y213" s="43"/>
      <c r="Z213" s="43">
        <f t="shared" si="630"/>
        <v>0</v>
      </c>
      <c r="AA213" s="43">
        <f t="shared" si="745"/>
        <v>0</v>
      </c>
      <c r="AB213" s="43">
        <f t="shared" si="746"/>
        <v>0</v>
      </c>
      <c r="AC213" s="43">
        <f t="shared" si="747"/>
        <v>0</v>
      </c>
      <c r="AD213" s="43"/>
      <c r="AE213" s="43"/>
      <c r="AF213" s="43"/>
      <c r="AG213" s="43">
        <f t="shared" si="748"/>
        <v>0</v>
      </c>
      <c r="AH213" s="32"/>
      <c r="AI213" s="32"/>
      <c r="AJ213" s="18"/>
      <c r="AK213" s="18"/>
      <c r="AL213" s="18"/>
      <c r="AM213" s="18"/>
      <c r="AN213" s="32">
        <f t="shared" si="749"/>
        <v>0</v>
      </c>
      <c r="AO213" s="32">
        <f t="shared" si="750"/>
        <v>0</v>
      </c>
      <c r="AP213" s="32">
        <f t="shared" si="751"/>
        <v>0</v>
      </c>
      <c r="AQ213" s="43">
        <f t="shared" si="752"/>
        <v>621530</v>
      </c>
      <c r="AR213" s="43">
        <f t="shared" si="753"/>
        <v>457680</v>
      </c>
      <c r="AS213" s="43">
        <f t="shared" si="754"/>
        <v>0</v>
      </c>
      <c r="AT213" s="43">
        <f t="shared" si="755"/>
        <v>154696</v>
      </c>
      <c r="AU213" s="43">
        <f t="shared" si="755"/>
        <v>9154</v>
      </c>
      <c r="AV213" s="43">
        <f t="shared" si="756"/>
        <v>0</v>
      </c>
      <c r="AW213" s="32">
        <f t="shared" si="757"/>
        <v>1</v>
      </c>
      <c r="AX213" s="32">
        <f t="shared" si="758"/>
        <v>1</v>
      </c>
      <c r="AY213" s="32">
        <f t="shared" si="758"/>
        <v>0</v>
      </c>
    </row>
    <row r="214" spans="1:52" x14ac:dyDescent="0.25">
      <c r="A214" s="2">
        <v>1463</v>
      </c>
      <c r="B214" s="18">
        <v>600023354</v>
      </c>
      <c r="C214" s="18" t="s">
        <v>145</v>
      </c>
      <c r="D214" s="2">
        <v>3143</v>
      </c>
      <c r="E214" s="2" t="s">
        <v>139</v>
      </c>
      <c r="F214" s="18" t="s">
        <v>218</v>
      </c>
      <c r="G214" s="43">
        <v>12640</v>
      </c>
      <c r="H214" s="43">
        <v>8910</v>
      </c>
      <c r="I214" s="43">
        <v>0</v>
      </c>
      <c r="J214" s="43">
        <v>3012</v>
      </c>
      <c r="K214" s="43">
        <v>178</v>
      </c>
      <c r="L214" s="43">
        <v>540</v>
      </c>
      <c r="M214" s="18">
        <v>0.04</v>
      </c>
      <c r="N214" s="18">
        <v>0</v>
      </c>
      <c r="O214" s="18">
        <v>0.04</v>
      </c>
      <c r="P214" s="43"/>
      <c r="Q214" s="43"/>
      <c r="R214" s="43"/>
      <c r="S214" s="43"/>
      <c r="T214" s="43"/>
      <c r="U214" s="43">
        <f t="shared" si="744"/>
        <v>0</v>
      </c>
      <c r="V214" s="43"/>
      <c r="W214" s="43"/>
      <c r="X214" s="43"/>
      <c r="Y214" s="43"/>
      <c r="Z214" s="43">
        <f t="shared" si="630"/>
        <v>0</v>
      </c>
      <c r="AA214" s="43">
        <f t="shared" si="745"/>
        <v>0</v>
      </c>
      <c r="AB214" s="43">
        <f t="shared" si="746"/>
        <v>0</v>
      </c>
      <c r="AC214" s="43">
        <f t="shared" si="747"/>
        <v>0</v>
      </c>
      <c r="AD214" s="43"/>
      <c r="AE214" s="43"/>
      <c r="AF214" s="43"/>
      <c r="AG214" s="43">
        <f t="shared" si="748"/>
        <v>0</v>
      </c>
      <c r="AH214" s="32"/>
      <c r="AI214" s="32"/>
      <c r="AJ214" s="18"/>
      <c r="AK214" s="18"/>
      <c r="AL214" s="18"/>
      <c r="AM214" s="18"/>
      <c r="AN214" s="32">
        <f t="shared" si="749"/>
        <v>0</v>
      </c>
      <c r="AO214" s="32">
        <f t="shared" si="750"/>
        <v>0</v>
      </c>
      <c r="AP214" s="32">
        <f t="shared" si="751"/>
        <v>0</v>
      </c>
      <c r="AQ214" s="43">
        <f t="shared" si="752"/>
        <v>12640</v>
      </c>
      <c r="AR214" s="43">
        <f t="shared" si="753"/>
        <v>8910</v>
      </c>
      <c r="AS214" s="43">
        <f t="shared" si="754"/>
        <v>0</v>
      </c>
      <c r="AT214" s="43">
        <f t="shared" si="755"/>
        <v>3012</v>
      </c>
      <c r="AU214" s="43">
        <f t="shared" si="755"/>
        <v>178</v>
      </c>
      <c r="AV214" s="43">
        <f t="shared" si="756"/>
        <v>540</v>
      </c>
      <c r="AW214" s="32">
        <f t="shared" si="757"/>
        <v>0.04</v>
      </c>
      <c r="AX214" s="32">
        <f t="shared" si="758"/>
        <v>0</v>
      </c>
      <c r="AY214" s="32">
        <f t="shared" si="758"/>
        <v>0.04</v>
      </c>
    </row>
    <row r="215" spans="1:52" x14ac:dyDescent="0.25">
      <c r="A215" s="23"/>
      <c r="B215" s="24"/>
      <c r="C215" s="24" t="s">
        <v>203</v>
      </c>
      <c r="D215" s="23"/>
      <c r="E215" s="23"/>
      <c r="F215" s="24"/>
      <c r="G215" s="26">
        <v>11101234</v>
      </c>
      <c r="H215" s="26">
        <v>7956229</v>
      </c>
      <c r="I215" s="26">
        <v>120000</v>
      </c>
      <c r="J215" s="26">
        <v>2729767</v>
      </c>
      <c r="K215" s="26">
        <v>159124</v>
      </c>
      <c r="L215" s="26">
        <v>136114</v>
      </c>
      <c r="M215" s="24">
        <v>15.348600000000001</v>
      </c>
      <c r="N215" s="24">
        <v>11.5762</v>
      </c>
      <c r="O215" s="24">
        <v>3.7724000000000006</v>
      </c>
      <c r="P215" s="26">
        <f t="shared" ref="P215:AY215" si="759">SUM(P209:P214)</f>
        <v>0</v>
      </c>
      <c r="Q215" s="26">
        <f t="shared" si="759"/>
        <v>0</v>
      </c>
      <c r="R215" s="26">
        <f t="shared" si="759"/>
        <v>0</v>
      </c>
      <c r="S215" s="26">
        <f t="shared" si="759"/>
        <v>0</v>
      </c>
      <c r="T215" s="26">
        <f t="shared" si="759"/>
        <v>0</v>
      </c>
      <c r="U215" s="26">
        <f t="shared" si="759"/>
        <v>0</v>
      </c>
      <c r="V215" s="26">
        <f t="shared" si="759"/>
        <v>0</v>
      </c>
      <c r="W215" s="26">
        <f t="shared" si="759"/>
        <v>0</v>
      </c>
      <c r="X215" s="26">
        <f t="shared" si="759"/>
        <v>0</v>
      </c>
      <c r="Y215" s="26">
        <f t="shared" si="759"/>
        <v>0</v>
      </c>
      <c r="Z215" s="26">
        <f t="shared" si="759"/>
        <v>0</v>
      </c>
      <c r="AA215" s="26">
        <f t="shared" si="759"/>
        <v>0</v>
      </c>
      <c r="AB215" s="26">
        <f t="shared" si="759"/>
        <v>0</v>
      </c>
      <c r="AC215" s="26">
        <f t="shared" si="759"/>
        <v>0</v>
      </c>
      <c r="AD215" s="26">
        <f t="shared" si="759"/>
        <v>0</v>
      </c>
      <c r="AE215" s="26">
        <f t="shared" si="759"/>
        <v>0</v>
      </c>
      <c r="AF215" s="26">
        <f t="shared" si="759"/>
        <v>0</v>
      </c>
      <c r="AG215" s="26">
        <f t="shared" si="759"/>
        <v>0</v>
      </c>
      <c r="AH215" s="51">
        <f t="shared" si="759"/>
        <v>0</v>
      </c>
      <c r="AI215" s="51">
        <f t="shared" si="759"/>
        <v>0</v>
      </c>
      <c r="AJ215" s="24">
        <f t="shared" si="759"/>
        <v>0</v>
      </c>
      <c r="AK215" s="24">
        <f t="shared" si="759"/>
        <v>0</v>
      </c>
      <c r="AL215" s="24">
        <f t="shared" si="759"/>
        <v>0</v>
      </c>
      <c r="AM215" s="24">
        <f t="shared" si="759"/>
        <v>0</v>
      </c>
      <c r="AN215" s="51">
        <f t="shared" si="759"/>
        <v>0</v>
      </c>
      <c r="AO215" s="51">
        <f t="shared" si="759"/>
        <v>0</v>
      </c>
      <c r="AP215" s="51">
        <f t="shared" si="759"/>
        <v>0</v>
      </c>
      <c r="AQ215" s="26">
        <f t="shared" si="759"/>
        <v>11101234</v>
      </c>
      <c r="AR215" s="26">
        <f t="shared" si="759"/>
        <v>7956229</v>
      </c>
      <c r="AS215" s="26">
        <f t="shared" si="759"/>
        <v>120000</v>
      </c>
      <c r="AT215" s="26">
        <f t="shared" si="759"/>
        <v>2729767</v>
      </c>
      <c r="AU215" s="26">
        <f t="shared" si="759"/>
        <v>159124</v>
      </c>
      <c r="AV215" s="26">
        <f t="shared" si="759"/>
        <v>136114</v>
      </c>
      <c r="AW215" s="51">
        <f t="shared" si="759"/>
        <v>15.348600000000001</v>
      </c>
      <c r="AX215" s="51">
        <f t="shared" si="759"/>
        <v>11.5762</v>
      </c>
      <c r="AY215" s="51">
        <f t="shared" si="759"/>
        <v>3.7724000000000006</v>
      </c>
      <c r="AZ215" s="15">
        <f>AR215-H215</f>
        <v>0</v>
      </c>
    </row>
    <row r="216" spans="1:52" x14ac:dyDescent="0.25">
      <c r="A216" s="2">
        <v>1468</v>
      </c>
      <c r="B216" s="18">
        <v>600099504</v>
      </c>
      <c r="C216" s="18" t="s">
        <v>146</v>
      </c>
      <c r="D216" s="2">
        <v>3112</v>
      </c>
      <c r="E216" s="2" t="s">
        <v>66</v>
      </c>
      <c r="F216" s="18" t="s">
        <v>61</v>
      </c>
      <c r="G216" s="43">
        <v>225967</v>
      </c>
      <c r="H216" s="43">
        <v>165403</v>
      </c>
      <c r="I216" s="43">
        <v>0</v>
      </c>
      <c r="J216" s="43">
        <v>55906</v>
      </c>
      <c r="K216" s="43">
        <v>3308</v>
      </c>
      <c r="L216" s="43">
        <v>1350</v>
      </c>
      <c r="M216" s="18">
        <v>0.33750000000000002</v>
      </c>
      <c r="N216" s="18">
        <v>0.32250000000000001</v>
      </c>
      <c r="O216" s="18">
        <v>1.4999999999999999E-2</v>
      </c>
      <c r="P216" s="43"/>
      <c r="Q216" s="43"/>
      <c r="R216" s="43"/>
      <c r="S216" s="43"/>
      <c r="T216" s="43"/>
      <c r="U216" s="43">
        <f t="shared" ref="U216:U222" si="760">P216+Q216+R216+S216+T216</f>
        <v>0</v>
      </c>
      <c r="V216" s="43"/>
      <c r="W216" s="43"/>
      <c r="X216" s="43"/>
      <c r="Y216" s="43"/>
      <c r="Z216" s="43">
        <f t="shared" si="630"/>
        <v>0</v>
      </c>
      <c r="AA216" s="43">
        <f t="shared" ref="AA216:AA222" si="761">U216+Z216</f>
        <v>0</v>
      </c>
      <c r="AB216" s="43">
        <f t="shared" ref="AB216:AB222" si="762">ROUND((U216+V216+W216)*33.8%,0)</f>
        <v>0</v>
      </c>
      <c r="AC216" s="43">
        <f t="shared" ref="AC216:AC222" si="763">ROUND(U216*2%,0)</f>
        <v>0</v>
      </c>
      <c r="AD216" s="43"/>
      <c r="AE216" s="43"/>
      <c r="AF216" s="43"/>
      <c r="AG216" s="43">
        <f t="shared" ref="AG216:AG222" si="764">AD216+AE216+AF216</f>
        <v>0</v>
      </c>
      <c r="AH216" s="32"/>
      <c r="AI216" s="32"/>
      <c r="AJ216" s="18"/>
      <c r="AK216" s="18"/>
      <c r="AL216" s="18"/>
      <c r="AM216" s="18"/>
      <c r="AN216" s="32">
        <f t="shared" ref="AN216:AN222" si="765">AH216+AJ216+AK216+AL216</f>
        <v>0</v>
      </c>
      <c r="AO216" s="32">
        <f t="shared" ref="AO216:AO222" si="766">AI216+AM216</f>
        <v>0</v>
      </c>
      <c r="AP216" s="32">
        <f t="shared" ref="AP216:AP222" si="767">AN216+AO216</f>
        <v>0</v>
      </c>
      <c r="AQ216" s="43">
        <f t="shared" ref="AQ216:AQ222" si="768">AR216+AS216+AT216+AU216+AV216</f>
        <v>225967</v>
      </c>
      <c r="AR216" s="43">
        <f t="shared" ref="AR216:AR222" si="769">H216+U216</f>
        <v>165403</v>
      </c>
      <c r="AS216" s="43">
        <f t="shared" ref="AS216:AS222" si="770">I216+Z216</f>
        <v>0</v>
      </c>
      <c r="AT216" s="43">
        <f t="shared" ref="AT216:AU222" si="771">J216+AB216</f>
        <v>55906</v>
      </c>
      <c r="AU216" s="43">
        <f t="shared" si="771"/>
        <v>3308</v>
      </c>
      <c r="AV216" s="43">
        <f t="shared" ref="AV216:AV222" si="772">L216+AG216</f>
        <v>1350</v>
      </c>
      <c r="AW216" s="32">
        <f t="shared" ref="AW216:AW222" si="773">AX216+AY216</f>
        <v>0.33750000000000002</v>
      </c>
      <c r="AX216" s="32">
        <f t="shared" ref="AX216:AY222" si="774">N216+AN216</f>
        <v>0.32250000000000001</v>
      </c>
      <c r="AY216" s="32">
        <f t="shared" si="774"/>
        <v>1.4999999999999999E-2</v>
      </c>
    </row>
    <row r="217" spans="1:52" x14ac:dyDescent="0.25">
      <c r="A217" s="2">
        <v>1468</v>
      </c>
      <c r="B217" s="18">
        <v>600099504</v>
      </c>
      <c r="C217" s="18" t="s">
        <v>146</v>
      </c>
      <c r="D217" s="2">
        <v>3114</v>
      </c>
      <c r="E217" s="2" t="s">
        <v>70</v>
      </c>
      <c r="F217" s="18" t="s">
        <v>61</v>
      </c>
      <c r="G217" s="43">
        <v>10449660</v>
      </c>
      <c r="H217" s="43">
        <v>7558284</v>
      </c>
      <c r="I217" s="43">
        <v>0</v>
      </c>
      <c r="J217" s="43">
        <v>2554700</v>
      </c>
      <c r="K217" s="43">
        <v>151165</v>
      </c>
      <c r="L217" s="43">
        <v>185511</v>
      </c>
      <c r="M217" s="18">
        <v>14.642200000000001</v>
      </c>
      <c r="N217" s="18">
        <v>9.7963000000000005</v>
      </c>
      <c r="O217" s="18">
        <v>4.8459000000000003</v>
      </c>
      <c r="P217" s="43"/>
      <c r="Q217" s="43"/>
      <c r="R217" s="43"/>
      <c r="S217" s="43"/>
      <c r="T217" s="43"/>
      <c r="U217" s="43">
        <f t="shared" si="760"/>
        <v>0</v>
      </c>
      <c r="V217" s="43"/>
      <c r="W217" s="43"/>
      <c r="X217" s="43"/>
      <c r="Y217" s="43"/>
      <c r="Z217" s="43">
        <f t="shared" si="630"/>
        <v>0</v>
      </c>
      <c r="AA217" s="43">
        <f t="shared" si="761"/>
        <v>0</v>
      </c>
      <c r="AB217" s="43">
        <f t="shared" si="762"/>
        <v>0</v>
      </c>
      <c r="AC217" s="43">
        <f t="shared" si="763"/>
        <v>0</v>
      </c>
      <c r="AD217" s="43"/>
      <c r="AE217" s="43"/>
      <c r="AF217" s="43"/>
      <c r="AG217" s="43">
        <f t="shared" si="764"/>
        <v>0</v>
      </c>
      <c r="AH217" s="32"/>
      <c r="AI217" s="32"/>
      <c r="AJ217" s="18"/>
      <c r="AK217" s="18"/>
      <c r="AL217" s="18"/>
      <c r="AM217" s="18"/>
      <c r="AN217" s="32">
        <f t="shared" si="765"/>
        <v>0</v>
      </c>
      <c r="AO217" s="32">
        <f t="shared" si="766"/>
        <v>0</v>
      </c>
      <c r="AP217" s="32">
        <f t="shared" si="767"/>
        <v>0</v>
      </c>
      <c r="AQ217" s="43">
        <f t="shared" si="768"/>
        <v>10449660</v>
      </c>
      <c r="AR217" s="43">
        <f t="shared" si="769"/>
        <v>7558284</v>
      </c>
      <c r="AS217" s="43">
        <f t="shared" si="770"/>
        <v>0</v>
      </c>
      <c r="AT217" s="43">
        <f t="shared" si="771"/>
        <v>2554700</v>
      </c>
      <c r="AU217" s="43">
        <f t="shared" si="771"/>
        <v>151165</v>
      </c>
      <c r="AV217" s="43">
        <f t="shared" si="772"/>
        <v>185511</v>
      </c>
      <c r="AW217" s="32">
        <f t="shared" si="773"/>
        <v>14.642200000000001</v>
      </c>
      <c r="AX217" s="32">
        <f t="shared" si="774"/>
        <v>9.7963000000000005</v>
      </c>
      <c r="AY217" s="32">
        <f t="shared" si="774"/>
        <v>4.8459000000000003</v>
      </c>
    </row>
    <row r="218" spans="1:52" x14ac:dyDescent="0.25">
      <c r="A218" s="2">
        <v>1468</v>
      </c>
      <c r="B218" s="18">
        <v>600099504</v>
      </c>
      <c r="C218" s="18" t="s">
        <v>146</v>
      </c>
      <c r="D218" s="2">
        <v>3114</v>
      </c>
      <c r="E218" s="2" t="s">
        <v>71</v>
      </c>
      <c r="F218" s="18" t="s">
        <v>61</v>
      </c>
      <c r="G218" s="43">
        <v>2622479</v>
      </c>
      <c r="H218" s="43">
        <v>1931133</v>
      </c>
      <c r="I218" s="43">
        <v>0</v>
      </c>
      <c r="J218" s="43">
        <v>652723</v>
      </c>
      <c r="K218" s="43">
        <v>38623</v>
      </c>
      <c r="L218" s="43">
        <v>0</v>
      </c>
      <c r="M218" s="18">
        <v>5.0693999999999999</v>
      </c>
      <c r="N218" s="18">
        <v>5.0693999999999999</v>
      </c>
      <c r="O218" s="18">
        <v>0</v>
      </c>
      <c r="P218" s="43"/>
      <c r="Q218" s="43"/>
      <c r="R218" s="43"/>
      <c r="S218" s="43"/>
      <c r="T218" s="43"/>
      <c r="U218" s="43">
        <f t="shared" si="760"/>
        <v>0</v>
      </c>
      <c r="V218" s="43"/>
      <c r="W218" s="43"/>
      <c r="X218" s="43"/>
      <c r="Y218" s="43"/>
      <c r="Z218" s="43">
        <f t="shared" si="630"/>
        <v>0</v>
      </c>
      <c r="AA218" s="43">
        <f t="shared" si="761"/>
        <v>0</v>
      </c>
      <c r="AB218" s="43">
        <f t="shared" si="762"/>
        <v>0</v>
      </c>
      <c r="AC218" s="43">
        <f t="shared" si="763"/>
        <v>0</v>
      </c>
      <c r="AD218" s="43"/>
      <c r="AE218" s="43"/>
      <c r="AF218" s="43"/>
      <c r="AG218" s="43">
        <f t="shared" si="764"/>
        <v>0</v>
      </c>
      <c r="AH218" s="32"/>
      <c r="AI218" s="32"/>
      <c r="AJ218" s="18"/>
      <c r="AK218" s="18"/>
      <c r="AL218" s="18"/>
      <c r="AM218" s="18"/>
      <c r="AN218" s="32">
        <f t="shared" si="765"/>
        <v>0</v>
      </c>
      <c r="AO218" s="32">
        <f t="shared" si="766"/>
        <v>0</v>
      </c>
      <c r="AP218" s="32">
        <f t="shared" si="767"/>
        <v>0</v>
      </c>
      <c r="AQ218" s="43">
        <f t="shared" si="768"/>
        <v>2622479</v>
      </c>
      <c r="AR218" s="43">
        <f t="shared" si="769"/>
        <v>1931133</v>
      </c>
      <c r="AS218" s="43">
        <f t="shared" si="770"/>
        <v>0</v>
      </c>
      <c r="AT218" s="43">
        <f t="shared" si="771"/>
        <v>652723</v>
      </c>
      <c r="AU218" s="43">
        <f t="shared" si="771"/>
        <v>38623</v>
      </c>
      <c r="AV218" s="43">
        <f t="shared" si="772"/>
        <v>0</v>
      </c>
      <c r="AW218" s="32">
        <f t="shared" si="773"/>
        <v>5.0693999999999999</v>
      </c>
      <c r="AX218" s="32">
        <f t="shared" si="774"/>
        <v>5.0693999999999999</v>
      </c>
      <c r="AY218" s="32">
        <f t="shared" si="774"/>
        <v>0</v>
      </c>
    </row>
    <row r="219" spans="1:52" x14ac:dyDescent="0.25">
      <c r="A219" s="2">
        <v>1468</v>
      </c>
      <c r="B219" s="18">
        <v>600099504</v>
      </c>
      <c r="C219" s="18" t="s">
        <v>146</v>
      </c>
      <c r="D219" s="2">
        <v>3114</v>
      </c>
      <c r="E219" s="2" t="s">
        <v>62</v>
      </c>
      <c r="F219" s="18" t="s">
        <v>218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18">
        <v>0</v>
      </c>
      <c r="N219" s="18">
        <v>0</v>
      </c>
      <c r="O219" s="18">
        <v>0</v>
      </c>
      <c r="P219" s="43"/>
      <c r="Q219" s="43"/>
      <c r="R219" s="43"/>
      <c r="S219" s="43"/>
      <c r="T219" s="43"/>
      <c r="U219" s="43">
        <f t="shared" si="760"/>
        <v>0</v>
      </c>
      <c r="V219" s="43"/>
      <c r="W219" s="43"/>
      <c r="X219" s="43"/>
      <c r="Y219" s="43"/>
      <c r="Z219" s="43">
        <f t="shared" si="630"/>
        <v>0</v>
      </c>
      <c r="AA219" s="43">
        <f t="shared" si="761"/>
        <v>0</v>
      </c>
      <c r="AB219" s="43">
        <f t="shared" si="762"/>
        <v>0</v>
      </c>
      <c r="AC219" s="43">
        <f t="shared" si="763"/>
        <v>0</v>
      </c>
      <c r="AD219" s="43"/>
      <c r="AE219" s="43"/>
      <c r="AF219" s="43"/>
      <c r="AG219" s="43">
        <f t="shared" si="764"/>
        <v>0</v>
      </c>
      <c r="AH219" s="32"/>
      <c r="AI219" s="32"/>
      <c r="AJ219" s="18"/>
      <c r="AK219" s="18"/>
      <c r="AL219" s="18"/>
      <c r="AM219" s="18"/>
      <c r="AN219" s="32">
        <f t="shared" si="765"/>
        <v>0</v>
      </c>
      <c r="AO219" s="32">
        <f t="shared" si="766"/>
        <v>0</v>
      </c>
      <c r="AP219" s="32">
        <f t="shared" si="767"/>
        <v>0</v>
      </c>
      <c r="AQ219" s="43">
        <f t="shared" si="768"/>
        <v>0</v>
      </c>
      <c r="AR219" s="43">
        <f t="shared" si="769"/>
        <v>0</v>
      </c>
      <c r="AS219" s="43">
        <f t="shared" si="770"/>
        <v>0</v>
      </c>
      <c r="AT219" s="43">
        <f t="shared" si="771"/>
        <v>0</v>
      </c>
      <c r="AU219" s="43">
        <f t="shared" si="771"/>
        <v>0</v>
      </c>
      <c r="AV219" s="43">
        <f t="shared" si="772"/>
        <v>0</v>
      </c>
      <c r="AW219" s="32">
        <f t="shared" si="773"/>
        <v>0</v>
      </c>
      <c r="AX219" s="32">
        <f t="shared" si="774"/>
        <v>0</v>
      </c>
      <c r="AY219" s="32">
        <f t="shared" si="774"/>
        <v>0</v>
      </c>
    </row>
    <row r="220" spans="1:52" x14ac:dyDescent="0.25">
      <c r="A220" s="2">
        <v>1468</v>
      </c>
      <c r="B220" s="18">
        <v>600099504</v>
      </c>
      <c r="C220" s="18" t="s">
        <v>146</v>
      </c>
      <c r="D220" s="2">
        <v>3141</v>
      </c>
      <c r="E220" s="2" t="s">
        <v>63</v>
      </c>
      <c r="F220" s="18" t="s">
        <v>218</v>
      </c>
      <c r="G220" s="43">
        <v>36008</v>
      </c>
      <c r="H220" s="43">
        <v>26292</v>
      </c>
      <c r="I220" s="43">
        <v>0</v>
      </c>
      <c r="J220" s="43">
        <v>8886</v>
      </c>
      <c r="K220" s="43">
        <v>526</v>
      </c>
      <c r="L220" s="43">
        <v>304</v>
      </c>
      <c r="M220" s="18">
        <v>0.09</v>
      </c>
      <c r="N220" s="18">
        <v>0</v>
      </c>
      <c r="O220" s="18">
        <v>0.09</v>
      </c>
      <c r="P220" s="43"/>
      <c r="Q220" s="43"/>
      <c r="R220" s="43"/>
      <c r="S220" s="43"/>
      <c r="T220" s="43"/>
      <c r="U220" s="43">
        <f t="shared" si="760"/>
        <v>0</v>
      </c>
      <c r="V220" s="43"/>
      <c r="W220" s="43"/>
      <c r="X220" s="43"/>
      <c r="Y220" s="43"/>
      <c r="Z220" s="43">
        <f t="shared" si="630"/>
        <v>0</v>
      </c>
      <c r="AA220" s="43">
        <f t="shared" si="761"/>
        <v>0</v>
      </c>
      <c r="AB220" s="43">
        <f t="shared" si="762"/>
        <v>0</v>
      </c>
      <c r="AC220" s="43">
        <f t="shared" si="763"/>
        <v>0</v>
      </c>
      <c r="AD220" s="43"/>
      <c r="AE220" s="43"/>
      <c r="AF220" s="43"/>
      <c r="AG220" s="43">
        <f t="shared" si="764"/>
        <v>0</v>
      </c>
      <c r="AH220" s="32"/>
      <c r="AI220" s="32"/>
      <c r="AJ220" s="18"/>
      <c r="AK220" s="18"/>
      <c r="AL220" s="18"/>
      <c r="AM220" s="18"/>
      <c r="AN220" s="32">
        <f t="shared" si="765"/>
        <v>0</v>
      </c>
      <c r="AO220" s="32">
        <f t="shared" si="766"/>
        <v>0</v>
      </c>
      <c r="AP220" s="32">
        <f t="shared" si="767"/>
        <v>0</v>
      </c>
      <c r="AQ220" s="43">
        <f t="shared" si="768"/>
        <v>36008</v>
      </c>
      <c r="AR220" s="43">
        <f t="shared" si="769"/>
        <v>26292</v>
      </c>
      <c r="AS220" s="43">
        <f t="shared" si="770"/>
        <v>0</v>
      </c>
      <c r="AT220" s="43">
        <f t="shared" si="771"/>
        <v>8886</v>
      </c>
      <c r="AU220" s="43">
        <f t="shared" si="771"/>
        <v>526</v>
      </c>
      <c r="AV220" s="43">
        <f t="shared" si="772"/>
        <v>304</v>
      </c>
      <c r="AW220" s="32">
        <f t="shared" si="773"/>
        <v>0.09</v>
      </c>
      <c r="AX220" s="32">
        <f t="shared" si="774"/>
        <v>0</v>
      </c>
      <c r="AY220" s="32">
        <f t="shared" si="774"/>
        <v>0.09</v>
      </c>
    </row>
    <row r="221" spans="1:52" x14ac:dyDescent="0.25">
      <c r="A221" s="2">
        <v>1468</v>
      </c>
      <c r="B221" s="18">
        <v>600099504</v>
      </c>
      <c r="C221" s="18" t="s">
        <v>146</v>
      </c>
      <c r="D221" s="2">
        <v>3143</v>
      </c>
      <c r="E221" s="2" t="s">
        <v>72</v>
      </c>
      <c r="F221" s="18" t="s">
        <v>61</v>
      </c>
      <c r="G221" s="43">
        <v>580784</v>
      </c>
      <c r="H221" s="43">
        <v>427676</v>
      </c>
      <c r="I221" s="43">
        <v>0</v>
      </c>
      <c r="J221" s="43">
        <v>144554</v>
      </c>
      <c r="K221" s="43">
        <v>8554</v>
      </c>
      <c r="L221" s="43">
        <v>0</v>
      </c>
      <c r="M221" s="18">
        <v>0.92859999999999998</v>
      </c>
      <c r="N221" s="18">
        <v>0.92859999999999998</v>
      </c>
      <c r="O221" s="18">
        <v>0</v>
      </c>
      <c r="P221" s="43"/>
      <c r="Q221" s="43"/>
      <c r="R221" s="43"/>
      <c r="S221" s="43"/>
      <c r="T221" s="43"/>
      <c r="U221" s="43">
        <f t="shared" si="760"/>
        <v>0</v>
      </c>
      <c r="V221" s="43"/>
      <c r="W221" s="43"/>
      <c r="X221" s="43"/>
      <c r="Y221" s="43"/>
      <c r="Z221" s="43">
        <f t="shared" si="630"/>
        <v>0</v>
      </c>
      <c r="AA221" s="43">
        <f t="shared" si="761"/>
        <v>0</v>
      </c>
      <c r="AB221" s="43">
        <f t="shared" si="762"/>
        <v>0</v>
      </c>
      <c r="AC221" s="43">
        <f t="shared" si="763"/>
        <v>0</v>
      </c>
      <c r="AD221" s="43"/>
      <c r="AE221" s="43"/>
      <c r="AF221" s="43"/>
      <c r="AG221" s="43">
        <f t="shared" si="764"/>
        <v>0</v>
      </c>
      <c r="AH221" s="32"/>
      <c r="AI221" s="32"/>
      <c r="AJ221" s="18"/>
      <c r="AK221" s="18"/>
      <c r="AL221" s="18"/>
      <c r="AM221" s="18"/>
      <c r="AN221" s="32">
        <f t="shared" si="765"/>
        <v>0</v>
      </c>
      <c r="AO221" s="32">
        <f t="shared" si="766"/>
        <v>0</v>
      </c>
      <c r="AP221" s="32">
        <f t="shared" si="767"/>
        <v>0</v>
      </c>
      <c r="AQ221" s="43">
        <f t="shared" si="768"/>
        <v>580784</v>
      </c>
      <c r="AR221" s="43">
        <f t="shared" si="769"/>
        <v>427676</v>
      </c>
      <c r="AS221" s="43">
        <f t="shared" si="770"/>
        <v>0</v>
      </c>
      <c r="AT221" s="43">
        <f t="shared" si="771"/>
        <v>144554</v>
      </c>
      <c r="AU221" s="43">
        <f t="shared" si="771"/>
        <v>8554</v>
      </c>
      <c r="AV221" s="43">
        <f t="shared" si="772"/>
        <v>0</v>
      </c>
      <c r="AW221" s="32">
        <f t="shared" si="773"/>
        <v>0.92859999999999998</v>
      </c>
      <c r="AX221" s="32">
        <f t="shared" si="774"/>
        <v>0.92859999999999998</v>
      </c>
      <c r="AY221" s="32">
        <f t="shared" si="774"/>
        <v>0</v>
      </c>
    </row>
    <row r="222" spans="1:52" x14ac:dyDescent="0.25">
      <c r="A222" s="2">
        <v>1468</v>
      </c>
      <c r="B222" s="18">
        <v>600099504</v>
      </c>
      <c r="C222" s="18" t="s">
        <v>146</v>
      </c>
      <c r="D222" s="2">
        <v>3143</v>
      </c>
      <c r="E222" s="2" t="s">
        <v>139</v>
      </c>
      <c r="F222" s="18" t="s">
        <v>218</v>
      </c>
      <c r="G222" s="43">
        <v>14044</v>
      </c>
      <c r="H222" s="43">
        <v>9900</v>
      </c>
      <c r="I222" s="43">
        <v>0</v>
      </c>
      <c r="J222" s="43">
        <v>3346</v>
      </c>
      <c r="K222" s="43">
        <v>198</v>
      </c>
      <c r="L222" s="43">
        <v>600</v>
      </c>
      <c r="M222" s="18">
        <v>0.04</v>
      </c>
      <c r="N222" s="18">
        <v>0</v>
      </c>
      <c r="O222" s="18">
        <v>0.04</v>
      </c>
      <c r="P222" s="43"/>
      <c r="Q222" s="43"/>
      <c r="R222" s="43"/>
      <c r="S222" s="43"/>
      <c r="T222" s="43"/>
      <c r="U222" s="43">
        <f t="shared" si="760"/>
        <v>0</v>
      </c>
      <c r="V222" s="43"/>
      <c r="W222" s="43"/>
      <c r="X222" s="43"/>
      <c r="Y222" s="43"/>
      <c r="Z222" s="43">
        <f t="shared" si="630"/>
        <v>0</v>
      </c>
      <c r="AA222" s="43">
        <f t="shared" si="761"/>
        <v>0</v>
      </c>
      <c r="AB222" s="43">
        <f t="shared" si="762"/>
        <v>0</v>
      </c>
      <c r="AC222" s="43">
        <f t="shared" si="763"/>
        <v>0</v>
      </c>
      <c r="AD222" s="43"/>
      <c r="AE222" s="43"/>
      <c r="AF222" s="43"/>
      <c r="AG222" s="43">
        <f t="shared" si="764"/>
        <v>0</v>
      </c>
      <c r="AH222" s="32"/>
      <c r="AI222" s="32"/>
      <c r="AJ222" s="18"/>
      <c r="AK222" s="18"/>
      <c r="AL222" s="18"/>
      <c r="AM222" s="18"/>
      <c r="AN222" s="32">
        <f t="shared" si="765"/>
        <v>0</v>
      </c>
      <c r="AO222" s="32">
        <f t="shared" si="766"/>
        <v>0</v>
      </c>
      <c r="AP222" s="32">
        <f t="shared" si="767"/>
        <v>0</v>
      </c>
      <c r="AQ222" s="43">
        <f t="shared" si="768"/>
        <v>14044</v>
      </c>
      <c r="AR222" s="43">
        <f t="shared" si="769"/>
        <v>9900</v>
      </c>
      <c r="AS222" s="43">
        <f t="shared" si="770"/>
        <v>0</v>
      </c>
      <c r="AT222" s="43">
        <f t="shared" si="771"/>
        <v>3346</v>
      </c>
      <c r="AU222" s="43">
        <f t="shared" si="771"/>
        <v>198</v>
      </c>
      <c r="AV222" s="43">
        <f t="shared" si="772"/>
        <v>600</v>
      </c>
      <c r="AW222" s="32">
        <f t="shared" si="773"/>
        <v>0.04</v>
      </c>
      <c r="AX222" s="32">
        <f t="shared" si="774"/>
        <v>0</v>
      </c>
      <c r="AY222" s="32">
        <f t="shared" si="774"/>
        <v>0.04</v>
      </c>
    </row>
    <row r="223" spans="1:52" x14ac:dyDescent="0.25">
      <c r="A223" s="23"/>
      <c r="B223" s="24"/>
      <c r="C223" s="24" t="s">
        <v>204</v>
      </c>
      <c r="D223" s="23"/>
      <c r="E223" s="23"/>
      <c r="F223" s="24"/>
      <c r="G223" s="26">
        <v>13928942</v>
      </c>
      <c r="H223" s="26">
        <v>10118688</v>
      </c>
      <c r="I223" s="26">
        <v>0</v>
      </c>
      <c r="J223" s="26">
        <v>3420115</v>
      </c>
      <c r="K223" s="26">
        <v>202374</v>
      </c>
      <c r="L223" s="26">
        <v>187765</v>
      </c>
      <c r="M223" s="24">
        <v>21.107700000000001</v>
      </c>
      <c r="N223" s="24">
        <v>16.116800000000001</v>
      </c>
      <c r="O223" s="24">
        <v>4.9908999999999999</v>
      </c>
      <c r="P223" s="26">
        <f t="shared" ref="P223:AY223" si="775">SUM(P216:P222)</f>
        <v>0</v>
      </c>
      <c r="Q223" s="26">
        <f t="shared" si="775"/>
        <v>0</v>
      </c>
      <c r="R223" s="26">
        <f t="shared" si="775"/>
        <v>0</v>
      </c>
      <c r="S223" s="26">
        <f t="shared" si="775"/>
        <v>0</v>
      </c>
      <c r="T223" s="26">
        <f t="shared" si="775"/>
        <v>0</v>
      </c>
      <c r="U223" s="26">
        <f t="shared" si="775"/>
        <v>0</v>
      </c>
      <c r="V223" s="26">
        <f t="shared" si="775"/>
        <v>0</v>
      </c>
      <c r="W223" s="26">
        <f t="shared" si="775"/>
        <v>0</v>
      </c>
      <c r="X223" s="26">
        <f t="shared" si="775"/>
        <v>0</v>
      </c>
      <c r="Y223" s="26">
        <f t="shared" si="775"/>
        <v>0</v>
      </c>
      <c r="Z223" s="26">
        <f t="shared" si="775"/>
        <v>0</v>
      </c>
      <c r="AA223" s="26">
        <f t="shared" si="775"/>
        <v>0</v>
      </c>
      <c r="AB223" s="26">
        <f t="shared" si="775"/>
        <v>0</v>
      </c>
      <c r="AC223" s="26">
        <f t="shared" si="775"/>
        <v>0</v>
      </c>
      <c r="AD223" s="26">
        <f t="shared" si="775"/>
        <v>0</v>
      </c>
      <c r="AE223" s="26">
        <f t="shared" si="775"/>
        <v>0</v>
      </c>
      <c r="AF223" s="26">
        <f t="shared" si="775"/>
        <v>0</v>
      </c>
      <c r="AG223" s="26">
        <f t="shared" si="775"/>
        <v>0</v>
      </c>
      <c r="AH223" s="51">
        <f t="shared" si="775"/>
        <v>0</v>
      </c>
      <c r="AI223" s="51">
        <f t="shared" si="775"/>
        <v>0</v>
      </c>
      <c r="AJ223" s="24">
        <f t="shared" si="775"/>
        <v>0</v>
      </c>
      <c r="AK223" s="24">
        <f t="shared" si="775"/>
        <v>0</v>
      </c>
      <c r="AL223" s="24">
        <f t="shared" si="775"/>
        <v>0</v>
      </c>
      <c r="AM223" s="24">
        <f t="shared" si="775"/>
        <v>0</v>
      </c>
      <c r="AN223" s="51">
        <f t="shared" si="775"/>
        <v>0</v>
      </c>
      <c r="AO223" s="51">
        <f t="shared" si="775"/>
        <v>0</v>
      </c>
      <c r="AP223" s="51">
        <f t="shared" si="775"/>
        <v>0</v>
      </c>
      <c r="AQ223" s="26">
        <f t="shared" si="775"/>
        <v>13928942</v>
      </c>
      <c r="AR223" s="26">
        <f t="shared" si="775"/>
        <v>10118688</v>
      </c>
      <c r="AS223" s="26">
        <f t="shared" si="775"/>
        <v>0</v>
      </c>
      <c r="AT223" s="26">
        <f t="shared" si="775"/>
        <v>3420115</v>
      </c>
      <c r="AU223" s="26">
        <f t="shared" si="775"/>
        <v>202374</v>
      </c>
      <c r="AV223" s="26">
        <f t="shared" si="775"/>
        <v>187765</v>
      </c>
      <c r="AW223" s="51">
        <f t="shared" si="775"/>
        <v>21.107700000000001</v>
      </c>
      <c r="AX223" s="51">
        <f t="shared" si="775"/>
        <v>16.116800000000001</v>
      </c>
      <c r="AY223" s="51">
        <f t="shared" si="775"/>
        <v>4.9908999999999999</v>
      </c>
      <c r="AZ223" s="15">
        <f>AR223-H223</f>
        <v>0</v>
      </c>
    </row>
    <row r="224" spans="1:52" x14ac:dyDescent="0.25">
      <c r="A224" s="2">
        <v>1469</v>
      </c>
      <c r="B224" s="18">
        <v>600024342</v>
      </c>
      <c r="C224" s="18" t="s">
        <v>147</v>
      </c>
      <c r="D224" s="2">
        <v>3114</v>
      </c>
      <c r="E224" s="2" t="s">
        <v>70</v>
      </c>
      <c r="F224" s="18" t="s">
        <v>61</v>
      </c>
      <c r="G224" s="43">
        <v>5394484</v>
      </c>
      <c r="H224" s="43">
        <v>3932609</v>
      </c>
      <c r="I224" s="43">
        <v>0</v>
      </c>
      <c r="J224" s="43">
        <v>1329222</v>
      </c>
      <c r="K224" s="43">
        <v>78653</v>
      </c>
      <c r="L224" s="43">
        <v>54000</v>
      </c>
      <c r="M224" s="18">
        <v>7.8213999999999997</v>
      </c>
      <c r="N224" s="18">
        <v>5</v>
      </c>
      <c r="O224" s="18">
        <v>2.8213999999999997</v>
      </c>
      <c r="P224" s="43"/>
      <c r="Q224" s="43"/>
      <c r="R224" s="43"/>
      <c r="S224" s="43"/>
      <c r="T224" s="43"/>
      <c r="U224" s="43">
        <f t="shared" ref="U224:U229" si="776">P224+Q224+R224+S224+T224</f>
        <v>0</v>
      </c>
      <c r="V224" s="43"/>
      <c r="W224" s="43"/>
      <c r="X224" s="43"/>
      <c r="Y224" s="43"/>
      <c r="Z224" s="43">
        <f t="shared" si="630"/>
        <v>0</v>
      </c>
      <c r="AA224" s="43">
        <f t="shared" ref="AA224:AA229" si="777">U224+Z224</f>
        <v>0</v>
      </c>
      <c r="AB224" s="43">
        <f t="shared" ref="AB224:AB229" si="778">ROUND((U224+V224+W224)*33.8%,0)</f>
        <v>0</v>
      </c>
      <c r="AC224" s="43">
        <f t="shared" ref="AC224:AC229" si="779">ROUND(U224*2%,0)</f>
        <v>0</v>
      </c>
      <c r="AD224" s="43"/>
      <c r="AE224" s="43"/>
      <c r="AF224" s="43"/>
      <c r="AG224" s="43">
        <f t="shared" ref="AG224:AG229" si="780">AD224+AE224+AF224</f>
        <v>0</v>
      </c>
      <c r="AH224" s="32"/>
      <c r="AI224" s="32"/>
      <c r="AJ224" s="18"/>
      <c r="AK224" s="18"/>
      <c r="AL224" s="18"/>
      <c r="AM224" s="18"/>
      <c r="AN224" s="32">
        <f t="shared" ref="AN224:AN229" si="781">AH224+AJ224+AK224+AL224</f>
        <v>0</v>
      </c>
      <c r="AO224" s="32">
        <f t="shared" ref="AO224:AO229" si="782">AI224+AM224</f>
        <v>0</v>
      </c>
      <c r="AP224" s="32">
        <f t="shared" ref="AP224:AP229" si="783">AN224+AO224</f>
        <v>0</v>
      </c>
      <c r="AQ224" s="43">
        <f t="shared" ref="AQ224:AQ229" si="784">AR224+AS224+AT224+AU224+AV224</f>
        <v>5394484</v>
      </c>
      <c r="AR224" s="43">
        <f t="shared" ref="AR224:AR229" si="785">H224+U224</f>
        <v>3932609</v>
      </c>
      <c r="AS224" s="43">
        <f t="shared" ref="AS224:AS229" si="786">I224+Z224</f>
        <v>0</v>
      </c>
      <c r="AT224" s="43">
        <f t="shared" ref="AT224:AU229" si="787">J224+AB224</f>
        <v>1329222</v>
      </c>
      <c r="AU224" s="43">
        <f t="shared" si="787"/>
        <v>78653</v>
      </c>
      <c r="AV224" s="43">
        <f t="shared" ref="AV224:AV229" si="788">L224+AG224</f>
        <v>54000</v>
      </c>
      <c r="AW224" s="32">
        <f t="shared" ref="AW224:AW229" si="789">AX224+AY224</f>
        <v>7.8213999999999997</v>
      </c>
      <c r="AX224" s="32">
        <f t="shared" ref="AX224:AY229" si="790">N224+AN224</f>
        <v>5</v>
      </c>
      <c r="AY224" s="32">
        <f t="shared" si="790"/>
        <v>2.8213999999999997</v>
      </c>
    </row>
    <row r="225" spans="1:52" x14ac:dyDescent="0.25">
      <c r="A225" s="2">
        <v>1469</v>
      </c>
      <c r="B225" s="18">
        <v>600024342</v>
      </c>
      <c r="C225" s="18" t="s">
        <v>147</v>
      </c>
      <c r="D225" s="2">
        <v>3114</v>
      </c>
      <c r="E225" s="2" t="s">
        <v>71</v>
      </c>
      <c r="F225" s="18" t="s">
        <v>61</v>
      </c>
      <c r="G225" s="43">
        <v>2159899</v>
      </c>
      <c r="H225" s="43">
        <v>1590500</v>
      </c>
      <c r="I225" s="43">
        <v>0</v>
      </c>
      <c r="J225" s="43">
        <v>537589</v>
      </c>
      <c r="K225" s="43">
        <v>31810</v>
      </c>
      <c r="L225" s="43">
        <v>0</v>
      </c>
      <c r="M225" s="18">
        <v>4.67</v>
      </c>
      <c r="N225" s="18">
        <v>4.67</v>
      </c>
      <c r="O225" s="18">
        <v>0</v>
      </c>
      <c r="P225" s="43"/>
      <c r="Q225" s="43"/>
      <c r="R225" s="43"/>
      <c r="S225" s="43"/>
      <c r="T225" s="43"/>
      <c r="U225" s="43">
        <f t="shared" si="776"/>
        <v>0</v>
      </c>
      <c r="V225" s="43"/>
      <c r="W225" s="43"/>
      <c r="X225" s="43"/>
      <c r="Y225" s="43"/>
      <c r="Z225" s="43">
        <f t="shared" si="630"/>
        <v>0</v>
      </c>
      <c r="AA225" s="43">
        <f t="shared" si="777"/>
        <v>0</v>
      </c>
      <c r="AB225" s="43">
        <f t="shared" si="778"/>
        <v>0</v>
      </c>
      <c r="AC225" s="43">
        <f t="shared" si="779"/>
        <v>0</v>
      </c>
      <c r="AD225" s="43"/>
      <c r="AE225" s="43"/>
      <c r="AF225" s="43"/>
      <c r="AG225" s="43">
        <f t="shared" si="780"/>
        <v>0</v>
      </c>
      <c r="AH225" s="32"/>
      <c r="AI225" s="32"/>
      <c r="AJ225" s="18"/>
      <c r="AK225" s="18"/>
      <c r="AL225" s="18"/>
      <c r="AM225" s="18"/>
      <c r="AN225" s="32">
        <f t="shared" si="781"/>
        <v>0</v>
      </c>
      <c r="AO225" s="32">
        <f t="shared" si="782"/>
        <v>0</v>
      </c>
      <c r="AP225" s="32">
        <f t="shared" si="783"/>
        <v>0</v>
      </c>
      <c r="AQ225" s="43">
        <f t="shared" si="784"/>
        <v>2159899</v>
      </c>
      <c r="AR225" s="43">
        <f t="shared" si="785"/>
        <v>1590500</v>
      </c>
      <c r="AS225" s="43">
        <f t="shared" si="786"/>
        <v>0</v>
      </c>
      <c r="AT225" s="43">
        <f t="shared" si="787"/>
        <v>537589</v>
      </c>
      <c r="AU225" s="43">
        <f t="shared" si="787"/>
        <v>31810</v>
      </c>
      <c r="AV225" s="43">
        <f t="shared" si="788"/>
        <v>0</v>
      </c>
      <c r="AW225" s="32">
        <f t="shared" si="789"/>
        <v>4.67</v>
      </c>
      <c r="AX225" s="32">
        <f t="shared" si="790"/>
        <v>4.67</v>
      </c>
      <c r="AY225" s="32">
        <f t="shared" si="790"/>
        <v>0</v>
      </c>
    </row>
    <row r="226" spans="1:52" x14ac:dyDescent="0.25">
      <c r="A226" s="2">
        <v>1469</v>
      </c>
      <c r="B226" s="18">
        <v>600024342</v>
      </c>
      <c r="C226" s="18" t="s">
        <v>147</v>
      </c>
      <c r="D226" s="2">
        <v>3114</v>
      </c>
      <c r="E226" s="2" t="s">
        <v>62</v>
      </c>
      <c r="F226" s="18" t="s">
        <v>218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18">
        <v>0</v>
      </c>
      <c r="N226" s="18">
        <v>0</v>
      </c>
      <c r="O226" s="18">
        <v>0</v>
      </c>
      <c r="P226" s="43"/>
      <c r="Q226" s="43"/>
      <c r="R226" s="43"/>
      <c r="S226" s="43"/>
      <c r="T226" s="43"/>
      <c r="U226" s="43">
        <f t="shared" si="776"/>
        <v>0</v>
      </c>
      <c r="V226" s="43"/>
      <c r="W226" s="43"/>
      <c r="X226" s="43"/>
      <c r="Y226" s="43"/>
      <c r="Z226" s="43">
        <f t="shared" si="630"/>
        <v>0</v>
      </c>
      <c r="AA226" s="43">
        <f t="shared" si="777"/>
        <v>0</v>
      </c>
      <c r="AB226" s="43">
        <f t="shared" si="778"/>
        <v>0</v>
      </c>
      <c r="AC226" s="43">
        <f t="shared" si="779"/>
        <v>0</v>
      </c>
      <c r="AD226" s="43"/>
      <c r="AE226" s="43"/>
      <c r="AF226" s="43"/>
      <c r="AG226" s="43">
        <f t="shared" si="780"/>
        <v>0</v>
      </c>
      <c r="AH226" s="32"/>
      <c r="AI226" s="32"/>
      <c r="AJ226" s="18"/>
      <c r="AK226" s="18"/>
      <c r="AL226" s="18"/>
      <c r="AM226" s="18"/>
      <c r="AN226" s="32">
        <f t="shared" si="781"/>
        <v>0</v>
      </c>
      <c r="AO226" s="32">
        <f t="shared" si="782"/>
        <v>0</v>
      </c>
      <c r="AP226" s="32">
        <f t="shared" si="783"/>
        <v>0</v>
      </c>
      <c r="AQ226" s="43">
        <f t="shared" si="784"/>
        <v>0</v>
      </c>
      <c r="AR226" s="43">
        <f t="shared" si="785"/>
        <v>0</v>
      </c>
      <c r="AS226" s="43">
        <f t="shared" si="786"/>
        <v>0</v>
      </c>
      <c r="AT226" s="43">
        <f t="shared" si="787"/>
        <v>0</v>
      </c>
      <c r="AU226" s="43">
        <f t="shared" si="787"/>
        <v>0</v>
      </c>
      <c r="AV226" s="43">
        <f t="shared" si="788"/>
        <v>0</v>
      </c>
      <c r="AW226" s="32">
        <f t="shared" si="789"/>
        <v>0</v>
      </c>
      <c r="AX226" s="32">
        <f t="shared" si="790"/>
        <v>0</v>
      </c>
      <c r="AY226" s="32">
        <f t="shared" si="790"/>
        <v>0</v>
      </c>
    </row>
    <row r="227" spans="1:52" x14ac:dyDescent="0.25">
      <c r="A227" s="2">
        <v>1469</v>
      </c>
      <c r="B227" s="18">
        <v>600024342</v>
      </c>
      <c r="C227" s="18" t="s">
        <v>147</v>
      </c>
      <c r="D227" s="2">
        <v>3141</v>
      </c>
      <c r="E227" s="2" t="s">
        <v>63</v>
      </c>
      <c r="F227" s="18" t="s">
        <v>218</v>
      </c>
      <c r="G227" s="43">
        <v>121527</v>
      </c>
      <c r="H227" s="43">
        <v>88734</v>
      </c>
      <c r="I227" s="43">
        <v>0</v>
      </c>
      <c r="J227" s="43">
        <v>29992</v>
      </c>
      <c r="K227" s="43">
        <v>1775</v>
      </c>
      <c r="L227" s="43">
        <v>1026</v>
      </c>
      <c r="M227" s="18">
        <v>0.3</v>
      </c>
      <c r="N227" s="18">
        <v>0</v>
      </c>
      <c r="O227" s="18">
        <v>0.3</v>
      </c>
      <c r="P227" s="43"/>
      <c r="Q227" s="43"/>
      <c r="R227" s="43"/>
      <c r="S227" s="43"/>
      <c r="T227" s="43"/>
      <c r="U227" s="43">
        <f t="shared" si="776"/>
        <v>0</v>
      </c>
      <c r="V227" s="43"/>
      <c r="W227" s="43"/>
      <c r="X227" s="43"/>
      <c r="Y227" s="43"/>
      <c r="Z227" s="43">
        <f t="shared" ref="Z227:Z229" si="791">V227+W227+X227+Y227</f>
        <v>0</v>
      </c>
      <c r="AA227" s="43">
        <f t="shared" si="777"/>
        <v>0</v>
      </c>
      <c r="AB227" s="43">
        <f t="shared" si="778"/>
        <v>0</v>
      </c>
      <c r="AC227" s="43">
        <f t="shared" si="779"/>
        <v>0</v>
      </c>
      <c r="AD227" s="43"/>
      <c r="AE227" s="43"/>
      <c r="AF227" s="43"/>
      <c r="AG227" s="43">
        <f t="shared" si="780"/>
        <v>0</v>
      </c>
      <c r="AH227" s="32"/>
      <c r="AI227" s="32"/>
      <c r="AJ227" s="18"/>
      <c r="AK227" s="18"/>
      <c r="AL227" s="18"/>
      <c r="AM227" s="18"/>
      <c r="AN227" s="32">
        <f t="shared" si="781"/>
        <v>0</v>
      </c>
      <c r="AO227" s="32">
        <f t="shared" si="782"/>
        <v>0</v>
      </c>
      <c r="AP227" s="32">
        <f t="shared" si="783"/>
        <v>0</v>
      </c>
      <c r="AQ227" s="43">
        <f t="shared" si="784"/>
        <v>121527</v>
      </c>
      <c r="AR227" s="43">
        <f t="shared" si="785"/>
        <v>88734</v>
      </c>
      <c r="AS227" s="43">
        <f t="shared" si="786"/>
        <v>0</v>
      </c>
      <c r="AT227" s="43">
        <f t="shared" si="787"/>
        <v>29992</v>
      </c>
      <c r="AU227" s="43">
        <f t="shared" si="787"/>
        <v>1775</v>
      </c>
      <c r="AV227" s="43">
        <f t="shared" si="788"/>
        <v>1026</v>
      </c>
      <c r="AW227" s="32">
        <f t="shared" si="789"/>
        <v>0.3</v>
      </c>
      <c r="AX227" s="32">
        <f t="shared" si="790"/>
        <v>0</v>
      </c>
      <c r="AY227" s="32">
        <f t="shared" si="790"/>
        <v>0.3</v>
      </c>
    </row>
    <row r="228" spans="1:52" x14ac:dyDescent="0.25">
      <c r="A228" s="2">
        <v>1469</v>
      </c>
      <c r="B228" s="18">
        <v>600024342</v>
      </c>
      <c r="C228" s="18" t="s">
        <v>147</v>
      </c>
      <c r="D228" s="2">
        <v>3143</v>
      </c>
      <c r="E228" s="2" t="s">
        <v>72</v>
      </c>
      <c r="F228" s="18" t="s">
        <v>61</v>
      </c>
      <c r="G228" s="43">
        <v>576226</v>
      </c>
      <c r="H228" s="43">
        <v>424320</v>
      </c>
      <c r="I228" s="43">
        <v>0</v>
      </c>
      <c r="J228" s="43">
        <v>143420</v>
      </c>
      <c r="K228" s="43">
        <v>8486</v>
      </c>
      <c r="L228" s="43">
        <v>0</v>
      </c>
      <c r="M228" s="18">
        <v>1.0832999999999999</v>
      </c>
      <c r="N228" s="18">
        <v>1.0832999999999999</v>
      </c>
      <c r="O228" s="18">
        <v>0</v>
      </c>
      <c r="P228" s="43"/>
      <c r="Q228" s="43"/>
      <c r="R228" s="43"/>
      <c r="S228" s="43"/>
      <c r="T228" s="43"/>
      <c r="U228" s="43">
        <f t="shared" si="776"/>
        <v>0</v>
      </c>
      <c r="V228" s="43"/>
      <c r="W228" s="43"/>
      <c r="X228" s="43"/>
      <c r="Y228" s="43"/>
      <c r="Z228" s="43">
        <f t="shared" si="791"/>
        <v>0</v>
      </c>
      <c r="AA228" s="43">
        <f t="shared" si="777"/>
        <v>0</v>
      </c>
      <c r="AB228" s="43">
        <f t="shared" si="778"/>
        <v>0</v>
      </c>
      <c r="AC228" s="43">
        <f t="shared" si="779"/>
        <v>0</v>
      </c>
      <c r="AD228" s="43"/>
      <c r="AE228" s="43"/>
      <c r="AF228" s="43"/>
      <c r="AG228" s="43">
        <f t="shared" si="780"/>
        <v>0</v>
      </c>
      <c r="AH228" s="32"/>
      <c r="AI228" s="32"/>
      <c r="AJ228" s="18"/>
      <c r="AK228" s="18"/>
      <c r="AL228" s="18"/>
      <c r="AM228" s="18"/>
      <c r="AN228" s="32">
        <f t="shared" si="781"/>
        <v>0</v>
      </c>
      <c r="AO228" s="32">
        <f t="shared" si="782"/>
        <v>0</v>
      </c>
      <c r="AP228" s="32">
        <f t="shared" si="783"/>
        <v>0</v>
      </c>
      <c r="AQ228" s="43">
        <f t="shared" si="784"/>
        <v>576226</v>
      </c>
      <c r="AR228" s="43">
        <f t="shared" si="785"/>
        <v>424320</v>
      </c>
      <c r="AS228" s="43">
        <f t="shared" si="786"/>
        <v>0</v>
      </c>
      <c r="AT228" s="43">
        <f t="shared" si="787"/>
        <v>143420</v>
      </c>
      <c r="AU228" s="43">
        <f t="shared" si="787"/>
        <v>8486</v>
      </c>
      <c r="AV228" s="43">
        <f t="shared" si="788"/>
        <v>0</v>
      </c>
      <c r="AW228" s="32">
        <f t="shared" si="789"/>
        <v>1.0832999999999999</v>
      </c>
      <c r="AX228" s="32">
        <f t="shared" si="790"/>
        <v>1.0832999999999999</v>
      </c>
      <c r="AY228" s="32">
        <f t="shared" si="790"/>
        <v>0</v>
      </c>
    </row>
    <row r="229" spans="1:52" x14ac:dyDescent="0.25">
      <c r="A229" s="2">
        <v>1469</v>
      </c>
      <c r="B229" s="18">
        <v>600024342</v>
      </c>
      <c r="C229" s="18" t="s">
        <v>147</v>
      </c>
      <c r="D229" s="2">
        <v>3143</v>
      </c>
      <c r="E229" s="2" t="s">
        <v>139</v>
      </c>
      <c r="F229" s="18" t="s">
        <v>218</v>
      </c>
      <c r="G229" s="43">
        <v>9831</v>
      </c>
      <c r="H229" s="43">
        <v>6930</v>
      </c>
      <c r="I229" s="43">
        <v>0</v>
      </c>
      <c r="J229" s="43">
        <v>2342</v>
      </c>
      <c r="K229" s="43">
        <v>139</v>
      </c>
      <c r="L229" s="43">
        <v>420</v>
      </c>
      <c r="M229" s="18">
        <v>0.03</v>
      </c>
      <c r="N229" s="18">
        <v>0</v>
      </c>
      <c r="O229" s="18">
        <v>0.03</v>
      </c>
      <c r="P229" s="43"/>
      <c r="Q229" s="43"/>
      <c r="R229" s="43"/>
      <c r="S229" s="43"/>
      <c r="T229" s="43"/>
      <c r="U229" s="43">
        <f t="shared" si="776"/>
        <v>0</v>
      </c>
      <c r="V229" s="43"/>
      <c r="W229" s="43"/>
      <c r="X229" s="43"/>
      <c r="Y229" s="43"/>
      <c r="Z229" s="43">
        <f t="shared" si="791"/>
        <v>0</v>
      </c>
      <c r="AA229" s="43">
        <f t="shared" si="777"/>
        <v>0</v>
      </c>
      <c r="AB229" s="43">
        <f t="shared" si="778"/>
        <v>0</v>
      </c>
      <c r="AC229" s="43">
        <f t="shared" si="779"/>
        <v>0</v>
      </c>
      <c r="AD229" s="43"/>
      <c r="AE229" s="43"/>
      <c r="AF229" s="43"/>
      <c r="AG229" s="43">
        <f t="shared" si="780"/>
        <v>0</v>
      </c>
      <c r="AH229" s="32"/>
      <c r="AI229" s="32"/>
      <c r="AJ229" s="18"/>
      <c r="AK229" s="18"/>
      <c r="AL229" s="18"/>
      <c r="AM229" s="18"/>
      <c r="AN229" s="32">
        <f t="shared" si="781"/>
        <v>0</v>
      </c>
      <c r="AO229" s="32">
        <f t="shared" si="782"/>
        <v>0</v>
      </c>
      <c r="AP229" s="32">
        <f t="shared" si="783"/>
        <v>0</v>
      </c>
      <c r="AQ229" s="43">
        <f t="shared" si="784"/>
        <v>9831</v>
      </c>
      <c r="AR229" s="43">
        <f t="shared" si="785"/>
        <v>6930</v>
      </c>
      <c r="AS229" s="43">
        <f t="shared" si="786"/>
        <v>0</v>
      </c>
      <c r="AT229" s="43">
        <f t="shared" si="787"/>
        <v>2342</v>
      </c>
      <c r="AU229" s="43">
        <f t="shared" si="787"/>
        <v>139</v>
      </c>
      <c r="AV229" s="43">
        <f t="shared" si="788"/>
        <v>420</v>
      </c>
      <c r="AW229" s="32">
        <f t="shared" si="789"/>
        <v>0.03</v>
      </c>
      <c r="AX229" s="32">
        <f t="shared" si="790"/>
        <v>0</v>
      </c>
      <c r="AY229" s="32">
        <f t="shared" si="790"/>
        <v>0.03</v>
      </c>
    </row>
    <row r="230" spans="1:52" x14ac:dyDescent="0.25">
      <c r="A230" s="23"/>
      <c r="B230" s="24"/>
      <c r="C230" s="24" t="s">
        <v>205</v>
      </c>
      <c r="D230" s="23"/>
      <c r="E230" s="23"/>
      <c r="F230" s="24"/>
      <c r="G230" s="26">
        <v>8261967</v>
      </c>
      <c r="H230" s="26">
        <v>6043093</v>
      </c>
      <c r="I230" s="26">
        <v>0</v>
      </c>
      <c r="J230" s="26">
        <v>2042565</v>
      </c>
      <c r="K230" s="26">
        <v>120863</v>
      </c>
      <c r="L230" s="26">
        <v>55446</v>
      </c>
      <c r="M230" s="24">
        <v>13.904699999999998</v>
      </c>
      <c r="N230" s="24">
        <v>10.753299999999999</v>
      </c>
      <c r="O230" s="24">
        <v>3.1513999999999993</v>
      </c>
      <c r="P230" s="26">
        <f t="shared" ref="P230:AY230" si="792">SUM(P224:P229)</f>
        <v>0</v>
      </c>
      <c r="Q230" s="26">
        <f t="shared" si="792"/>
        <v>0</v>
      </c>
      <c r="R230" s="26">
        <f t="shared" si="792"/>
        <v>0</v>
      </c>
      <c r="S230" s="26">
        <f t="shared" si="792"/>
        <v>0</v>
      </c>
      <c r="T230" s="26">
        <f t="shared" si="792"/>
        <v>0</v>
      </c>
      <c r="U230" s="26">
        <f t="shared" si="792"/>
        <v>0</v>
      </c>
      <c r="V230" s="26">
        <f t="shared" si="792"/>
        <v>0</v>
      </c>
      <c r="W230" s="26">
        <f t="shared" si="792"/>
        <v>0</v>
      </c>
      <c r="X230" s="26">
        <f t="shared" si="792"/>
        <v>0</v>
      </c>
      <c r="Y230" s="26">
        <f t="shared" si="792"/>
        <v>0</v>
      </c>
      <c r="Z230" s="26">
        <f t="shared" si="792"/>
        <v>0</v>
      </c>
      <c r="AA230" s="26">
        <f t="shared" si="792"/>
        <v>0</v>
      </c>
      <c r="AB230" s="26">
        <f t="shared" si="792"/>
        <v>0</v>
      </c>
      <c r="AC230" s="26">
        <f t="shared" si="792"/>
        <v>0</v>
      </c>
      <c r="AD230" s="26">
        <f t="shared" si="792"/>
        <v>0</v>
      </c>
      <c r="AE230" s="26">
        <f t="shared" si="792"/>
        <v>0</v>
      </c>
      <c r="AF230" s="26">
        <f t="shared" si="792"/>
        <v>0</v>
      </c>
      <c r="AG230" s="26">
        <f t="shared" si="792"/>
        <v>0</v>
      </c>
      <c r="AH230" s="51">
        <f t="shared" si="792"/>
        <v>0</v>
      </c>
      <c r="AI230" s="51">
        <f t="shared" si="792"/>
        <v>0</v>
      </c>
      <c r="AJ230" s="24">
        <f t="shared" si="792"/>
        <v>0</v>
      </c>
      <c r="AK230" s="24">
        <f t="shared" si="792"/>
        <v>0</v>
      </c>
      <c r="AL230" s="24">
        <f t="shared" si="792"/>
        <v>0</v>
      </c>
      <c r="AM230" s="24">
        <f t="shared" si="792"/>
        <v>0</v>
      </c>
      <c r="AN230" s="51">
        <f t="shared" si="792"/>
        <v>0</v>
      </c>
      <c r="AO230" s="51">
        <f t="shared" si="792"/>
        <v>0</v>
      </c>
      <c r="AP230" s="51">
        <f t="shared" si="792"/>
        <v>0</v>
      </c>
      <c r="AQ230" s="26">
        <f t="shared" si="792"/>
        <v>8261967</v>
      </c>
      <c r="AR230" s="26">
        <f t="shared" si="792"/>
        <v>6043093</v>
      </c>
      <c r="AS230" s="26">
        <f t="shared" si="792"/>
        <v>0</v>
      </c>
      <c r="AT230" s="26">
        <f t="shared" si="792"/>
        <v>2042565</v>
      </c>
      <c r="AU230" s="26">
        <f t="shared" si="792"/>
        <v>120863</v>
      </c>
      <c r="AV230" s="26">
        <f t="shared" si="792"/>
        <v>55446</v>
      </c>
      <c r="AW230" s="51">
        <f t="shared" si="792"/>
        <v>13.904699999999998</v>
      </c>
      <c r="AX230" s="51">
        <f t="shared" si="792"/>
        <v>10.753299999999999</v>
      </c>
      <c r="AY230" s="51">
        <f t="shared" si="792"/>
        <v>3.1513999999999993</v>
      </c>
      <c r="AZ230" s="15">
        <f>AR230-H230</f>
        <v>0</v>
      </c>
    </row>
    <row r="231" spans="1:52" x14ac:dyDescent="0.25">
      <c r="A231" s="2">
        <v>1470</v>
      </c>
      <c r="B231" s="18">
        <v>600028828</v>
      </c>
      <c r="C231" s="18" t="s">
        <v>148</v>
      </c>
      <c r="D231" s="2">
        <v>3133</v>
      </c>
      <c r="E231" s="2" t="s">
        <v>75</v>
      </c>
      <c r="F231" s="18" t="s">
        <v>218</v>
      </c>
      <c r="G231" s="43">
        <v>11738072</v>
      </c>
      <c r="H231" s="43">
        <v>8427833</v>
      </c>
      <c r="I231" s="43">
        <v>170000</v>
      </c>
      <c r="J231" s="43">
        <v>2906067</v>
      </c>
      <c r="K231" s="43">
        <v>168557</v>
      </c>
      <c r="L231" s="43">
        <v>65615</v>
      </c>
      <c r="M231" s="18">
        <v>17.02</v>
      </c>
      <c r="N231" s="18">
        <v>10.75</v>
      </c>
      <c r="O231" s="18">
        <v>6.2700000000000005</v>
      </c>
      <c r="P231" s="43"/>
      <c r="Q231" s="43"/>
      <c r="R231" s="43"/>
      <c r="S231" s="43"/>
      <c r="T231" s="43"/>
      <c r="U231" s="43">
        <f t="shared" ref="U231:U233" si="793">P231+Q231+R231+S231+T231</f>
        <v>0</v>
      </c>
      <c r="V231" s="43"/>
      <c r="W231" s="43"/>
      <c r="X231" s="43"/>
      <c r="Y231" s="43"/>
      <c r="Z231" s="43">
        <f t="shared" ref="Z231:Z233" si="794">V231+W231+X231+Y231</f>
        <v>0</v>
      </c>
      <c r="AA231" s="43">
        <f t="shared" ref="AA231:AA233" si="795">U231+Z231</f>
        <v>0</v>
      </c>
      <c r="AB231" s="43">
        <f t="shared" ref="AB231:AB233" si="796">ROUND((U231+V231+W231)*33.8%,0)</f>
        <v>0</v>
      </c>
      <c r="AC231" s="43">
        <f t="shared" ref="AC231:AC233" si="797">ROUND(U231*2%,0)</f>
        <v>0</v>
      </c>
      <c r="AD231" s="43"/>
      <c r="AE231" s="43"/>
      <c r="AF231" s="43"/>
      <c r="AG231" s="43">
        <f t="shared" ref="AG231:AG233" si="798">AD231+AE231+AF231</f>
        <v>0</v>
      </c>
      <c r="AH231" s="32"/>
      <c r="AI231" s="32"/>
      <c r="AJ231" s="18"/>
      <c r="AK231" s="18"/>
      <c r="AL231" s="18"/>
      <c r="AM231" s="18"/>
      <c r="AN231" s="32">
        <f t="shared" ref="AN231:AN233" si="799">AH231+AJ231+AK231+AL231</f>
        <v>0</v>
      </c>
      <c r="AO231" s="32">
        <f t="shared" ref="AO231:AO233" si="800">AI231+AM231</f>
        <v>0</v>
      </c>
      <c r="AP231" s="32">
        <f t="shared" ref="AP231:AP233" si="801">AN231+AO231</f>
        <v>0</v>
      </c>
      <c r="AQ231" s="43">
        <f t="shared" ref="AQ231:AQ233" si="802">AR231+AS231+AT231+AU231+AV231</f>
        <v>11738072</v>
      </c>
      <c r="AR231" s="43">
        <f t="shared" ref="AR231:AR233" si="803">H231+U231</f>
        <v>8427833</v>
      </c>
      <c r="AS231" s="43">
        <f t="shared" ref="AS231:AS233" si="804">I231+Z231</f>
        <v>170000</v>
      </c>
      <c r="AT231" s="43">
        <f t="shared" ref="AT231:AU233" si="805">J231+AB231</f>
        <v>2906067</v>
      </c>
      <c r="AU231" s="43">
        <f t="shared" si="805"/>
        <v>168557</v>
      </c>
      <c r="AV231" s="43">
        <f t="shared" ref="AV231:AV233" si="806">L231+AG231</f>
        <v>65615</v>
      </c>
      <c r="AW231" s="32">
        <f t="shared" ref="AW231:AW233" si="807">AX231+AY231</f>
        <v>17.02</v>
      </c>
      <c r="AX231" s="32">
        <f t="shared" ref="AX231:AY233" si="808">N231+AN231</f>
        <v>10.75</v>
      </c>
      <c r="AY231" s="32">
        <f t="shared" si="808"/>
        <v>6.2700000000000005</v>
      </c>
    </row>
    <row r="232" spans="1:52" x14ac:dyDescent="0.25">
      <c r="A232" s="2">
        <v>1470</v>
      </c>
      <c r="B232" s="18">
        <v>600028828</v>
      </c>
      <c r="C232" s="18" t="s">
        <v>148</v>
      </c>
      <c r="D232" s="2">
        <v>3133</v>
      </c>
      <c r="E232" s="2" t="s">
        <v>62</v>
      </c>
      <c r="F232" s="18" t="s">
        <v>218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18">
        <v>0</v>
      </c>
      <c r="N232" s="18">
        <v>0</v>
      </c>
      <c r="O232" s="18">
        <v>0</v>
      </c>
      <c r="P232" s="43"/>
      <c r="Q232" s="43"/>
      <c r="R232" s="43"/>
      <c r="S232" s="43"/>
      <c r="T232" s="43"/>
      <c r="U232" s="43">
        <f t="shared" si="793"/>
        <v>0</v>
      </c>
      <c r="V232" s="43"/>
      <c r="W232" s="43"/>
      <c r="X232" s="43"/>
      <c r="Y232" s="43"/>
      <c r="Z232" s="43">
        <f t="shared" si="794"/>
        <v>0</v>
      </c>
      <c r="AA232" s="43">
        <f t="shared" si="795"/>
        <v>0</v>
      </c>
      <c r="AB232" s="43">
        <f t="shared" si="796"/>
        <v>0</v>
      </c>
      <c r="AC232" s="43">
        <f t="shared" si="797"/>
        <v>0</v>
      </c>
      <c r="AD232" s="43"/>
      <c r="AE232" s="43"/>
      <c r="AF232" s="43"/>
      <c r="AG232" s="43">
        <f t="shared" si="798"/>
        <v>0</v>
      </c>
      <c r="AH232" s="32"/>
      <c r="AI232" s="32"/>
      <c r="AJ232" s="18"/>
      <c r="AK232" s="18"/>
      <c r="AL232" s="18"/>
      <c r="AM232" s="18"/>
      <c r="AN232" s="32">
        <f t="shared" si="799"/>
        <v>0</v>
      </c>
      <c r="AO232" s="32">
        <f t="shared" si="800"/>
        <v>0</v>
      </c>
      <c r="AP232" s="32">
        <f t="shared" si="801"/>
        <v>0</v>
      </c>
      <c r="AQ232" s="43">
        <f t="shared" si="802"/>
        <v>0</v>
      </c>
      <c r="AR232" s="43">
        <f t="shared" si="803"/>
        <v>0</v>
      </c>
      <c r="AS232" s="43">
        <f t="shared" si="804"/>
        <v>0</v>
      </c>
      <c r="AT232" s="43">
        <f t="shared" si="805"/>
        <v>0</v>
      </c>
      <c r="AU232" s="43">
        <f t="shared" si="805"/>
        <v>0</v>
      </c>
      <c r="AV232" s="43">
        <f t="shared" si="806"/>
        <v>0</v>
      </c>
      <c r="AW232" s="32">
        <f t="shared" si="807"/>
        <v>0</v>
      </c>
      <c r="AX232" s="32">
        <f t="shared" si="808"/>
        <v>0</v>
      </c>
      <c r="AY232" s="32">
        <f t="shared" si="808"/>
        <v>0</v>
      </c>
    </row>
    <row r="233" spans="1:52" x14ac:dyDescent="0.25">
      <c r="A233" s="2">
        <v>1470</v>
      </c>
      <c r="B233" s="18">
        <v>600028828</v>
      </c>
      <c r="C233" s="18" t="s">
        <v>148</v>
      </c>
      <c r="D233" s="2">
        <v>3141</v>
      </c>
      <c r="E233" s="2" t="s">
        <v>63</v>
      </c>
      <c r="F233" s="18" t="s">
        <v>218</v>
      </c>
      <c r="G233" s="43">
        <v>355194</v>
      </c>
      <c r="H233" s="43">
        <v>260284</v>
      </c>
      <c r="I233" s="43">
        <v>0</v>
      </c>
      <c r="J233" s="43">
        <v>87976</v>
      </c>
      <c r="K233" s="43">
        <v>5206</v>
      </c>
      <c r="L233" s="43">
        <v>1728</v>
      </c>
      <c r="M233" s="18">
        <v>0.89</v>
      </c>
      <c r="N233" s="18">
        <v>0</v>
      </c>
      <c r="O233" s="18">
        <v>0.89</v>
      </c>
      <c r="P233" s="43"/>
      <c r="Q233" s="43"/>
      <c r="R233" s="43"/>
      <c r="S233" s="43"/>
      <c r="T233" s="43"/>
      <c r="U233" s="43">
        <f t="shared" si="793"/>
        <v>0</v>
      </c>
      <c r="V233" s="43"/>
      <c r="W233" s="43"/>
      <c r="X233" s="43"/>
      <c r="Y233" s="43"/>
      <c r="Z233" s="43">
        <f t="shared" si="794"/>
        <v>0</v>
      </c>
      <c r="AA233" s="43">
        <f t="shared" si="795"/>
        <v>0</v>
      </c>
      <c r="AB233" s="43">
        <f t="shared" si="796"/>
        <v>0</v>
      </c>
      <c r="AC233" s="43">
        <f t="shared" si="797"/>
        <v>0</v>
      </c>
      <c r="AD233" s="43"/>
      <c r="AE233" s="43"/>
      <c r="AF233" s="43"/>
      <c r="AG233" s="43">
        <f t="shared" si="798"/>
        <v>0</v>
      </c>
      <c r="AH233" s="32"/>
      <c r="AI233" s="32"/>
      <c r="AJ233" s="18"/>
      <c r="AK233" s="18"/>
      <c r="AL233" s="18"/>
      <c r="AM233" s="18"/>
      <c r="AN233" s="32">
        <f t="shared" si="799"/>
        <v>0</v>
      </c>
      <c r="AO233" s="32">
        <f t="shared" si="800"/>
        <v>0</v>
      </c>
      <c r="AP233" s="32">
        <f t="shared" si="801"/>
        <v>0</v>
      </c>
      <c r="AQ233" s="43">
        <f t="shared" si="802"/>
        <v>355194</v>
      </c>
      <c r="AR233" s="43">
        <f t="shared" si="803"/>
        <v>260284</v>
      </c>
      <c r="AS233" s="43">
        <f t="shared" si="804"/>
        <v>0</v>
      </c>
      <c r="AT233" s="43">
        <f t="shared" si="805"/>
        <v>87976</v>
      </c>
      <c r="AU233" s="43">
        <f t="shared" si="805"/>
        <v>5206</v>
      </c>
      <c r="AV233" s="43">
        <f t="shared" si="806"/>
        <v>1728</v>
      </c>
      <c r="AW233" s="32">
        <f t="shared" si="807"/>
        <v>0.89</v>
      </c>
      <c r="AX233" s="32">
        <f t="shared" si="808"/>
        <v>0</v>
      </c>
      <c r="AY233" s="32">
        <f t="shared" si="808"/>
        <v>0.89</v>
      </c>
    </row>
    <row r="234" spans="1:52" x14ac:dyDescent="0.25">
      <c r="A234" s="23"/>
      <c r="B234" s="24"/>
      <c r="C234" s="24" t="s">
        <v>206</v>
      </c>
      <c r="D234" s="23"/>
      <c r="E234" s="23"/>
      <c r="F234" s="24"/>
      <c r="G234" s="26">
        <v>12093266</v>
      </c>
      <c r="H234" s="26">
        <v>8688117</v>
      </c>
      <c r="I234" s="26">
        <v>170000</v>
      </c>
      <c r="J234" s="26">
        <v>2994043</v>
      </c>
      <c r="K234" s="26">
        <v>173763</v>
      </c>
      <c r="L234" s="26">
        <v>67343</v>
      </c>
      <c r="M234" s="24">
        <v>17.91</v>
      </c>
      <c r="N234" s="24">
        <v>10.75</v>
      </c>
      <c r="O234" s="24">
        <v>7.16</v>
      </c>
      <c r="P234" s="26">
        <f t="shared" ref="P234:AY234" si="809">SUM(P231:P233)</f>
        <v>0</v>
      </c>
      <c r="Q234" s="26">
        <f t="shared" si="809"/>
        <v>0</v>
      </c>
      <c r="R234" s="26">
        <f t="shared" si="809"/>
        <v>0</v>
      </c>
      <c r="S234" s="26">
        <f t="shared" si="809"/>
        <v>0</v>
      </c>
      <c r="T234" s="26">
        <f t="shared" si="809"/>
        <v>0</v>
      </c>
      <c r="U234" s="26">
        <f t="shared" si="809"/>
        <v>0</v>
      </c>
      <c r="V234" s="26">
        <f t="shared" si="809"/>
        <v>0</v>
      </c>
      <c r="W234" s="26">
        <f t="shared" si="809"/>
        <v>0</v>
      </c>
      <c r="X234" s="26">
        <f t="shared" si="809"/>
        <v>0</v>
      </c>
      <c r="Y234" s="26">
        <f t="shared" si="809"/>
        <v>0</v>
      </c>
      <c r="Z234" s="26">
        <f t="shared" si="809"/>
        <v>0</v>
      </c>
      <c r="AA234" s="26">
        <f t="shared" si="809"/>
        <v>0</v>
      </c>
      <c r="AB234" s="26">
        <f t="shared" si="809"/>
        <v>0</v>
      </c>
      <c r="AC234" s="26">
        <f t="shared" si="809"/>
        <v>0</v>
      </c>
      <c r="AD234" s="26">
        <f t="shared" si="809"/>
        <v>0</v>
      </c>
      <c r="AE234" s="26">
        <f t="shared" si="809"/>
        <v>0</v>
      </c>
      <c r="AF234" s="26">
        <f t="shared" si="809"/>
        <v>0</v>
      </c>
      <c r="AG234" s="26">
        <f t="shared" si="809"/>
        <v>0</v>
      </c>
      <c r="AH234" s="51">
        <f t="shared" si="809"/>
        <v>0</v>
      </c>
      <c r="AI234" s="51">
        <f t="shared" si="809"/>
        <v>0</v>
      </c>
      <c r="AJ234" s="24">
        <f t="shared" si="809"/>
        <v>0</v>
      </c>
      <c r="AK234" s="24">
        <f t="shared" si="809"/>
        <v>0</v>
      </c>
      <c r="AL234" s="24">
        <f t="shared" si="809"/>
        <v>0</v>
      </c>
      <c r="AM234" s="24">
        <f t="shared" si="809"/>
        <v>0</v>
      </c>
      <c r="AN234" s="51">
        <f t="shared" si="809"/>
        <v>0</v>
      </c>
      <c r="AO234" s="51">
        <f t="shared" si="809"/>
        <v>0</v>
      </c>
      <c r="AP234" s="51">
        <f t="shared" si="809"/>
        <v>0</v>
      </c>
      <c r="AQ234" s="26">
        <f t="shared" si="809"/>
        <v>12093266</v>
      </c>
      <c r="AR234" s="26">
        <f t="shared" si="809"/>
        <v>8688117</v>
      </c>
      <c r="AS234" s="26">
        <f t="shared" si="809"/>
        <v>170000</v>
      </c>
      <c r="AT234" s="26">
        <f t="shared" si="809"/>
        <v>2994043</v>
      </c>
      <c r="AU234" s="26">
        <f t="shared" si="809"/>
        <v>173763</v>
      </c>
      <c r="AV234" s="26">
        <f t="shared" si="809"/>
        <v>67343</v>
      </c>
      <c r="AW234" s="51">
        <f t="shared" si="809"/>
        <v>17.91</v>
      </c>
      <c r="AX234" s="51">
        <f t="shared" si="809"/>
        <v>10.75</v>
      </c>
      <c r="AY234" s="51">
        <f t="shared" si="809"/>
        <v>7.16</v>
      </c>
      <c r="AZ234" s="15">
        <f>AR234-H234</f>
        <v>0</v>
      </c>
    </row>
    <row r="235" spans="1:52" x14ac:dyDescent="0.25">
      <c r="A235" s="2">
        <v>1471</v>
      </c>
      <c r="B235" s="18">
        <v>600028836</v>
      </c>
      <c r="C235" s="18" t="s">
        <v>149</v>
      </c>
      <c r="D235" s="2">
        <v>3133</v>
      </c>
      <c r="E235" s="2" t="s">
        <v>75</v>
      </c>
      <c r="F235" s="18" t="s">
        <v>218</v>
      </c>
      <c r="G235" s="43">
        <v>20907302</v>
      </c>
      <c r="H235" s="43">
        <v>15127331</v>
      </c>
      <c r="I235" s="43">
        <v>185000</v>
      </c>
      <c r="J235" s="43">
        <v>5175568</v>
      </c>
      <c r="K235" s="43">
        <v>302547</v>
      </c>
      <c r="L235" s="43">
        <v>116856</v>
      </c>
      <c r="M235" s="18">
        <v>30.640000000000004</v>
      </c>
      <c r="N235" s="18">
        <v>19.270000000000003</v>
      </c>
      <c r="O235" s="18">
        <v>11.370000000000001</v>
      </c>
      <c r="P235" s="43"/>
      <c r="Q235" s="43"/>
      <c r="R235" s="43"/>
      <c r="S235" s="43"/>
      <c r="T235" s="43"/>
      <c r="U235" s="43">
        <f t="shared" ref="U235:U237" si="810">P235+Q235+R235+S235+T235</f>
        <v>0</v>
      </c>
      <c r="V235" s="43"/>
      <c r="W235" s="43"/>
      <c r="X235" s="43"/>
      <c r="Y235" s="43"/>
      <c r="Z235" s="43">
        <f t="shared" ref="Z235:Z237" si="811">V235+W235+X235+Y235</f>
        <v>0</v>
      </c>
      <c r="AA235" s="43">
        <f t="shared" ref="AA235:AA237" si="812">U235+Z235</f>
        <v>0</v>
      </c>
      <c r="AB235" s="43">
        <f t="shared" ref="AB235:AB237" si="813">ROUND((U235+V235+W235)*33.8%,0)</f>
        <v>0</v>
      </c>
      <c r="AC235" s="43">
        <f t="shared" ref="AC235:AC237" si="814">ROUND(U235*2%,0)</f>
        <v>0</v>
      </c>
      <c r="AD235" s="43"/>
      <c r="AE235" s="43"/>
      <c r="AF235" s="43"/>
      <c r="AG235" s="43">
        <f t="shared" ref="AG235:AG237" si="815">AD235+AE235+AF235</f>
        <v>0</v>
      </c>
      <c r="AH235" s="32"/>
      <c r="AI235" s="32"/>
      <c r="AJ235" s="18"/>
      <c r="AK235" s="18"/>
      <c r="AL235" s="18"/>
      <c r="AM235" s="18"/>
      <c r="AN235" s="32">
        <f t="shared" ref="AN235:AN237" si="816">AH235+AJ235+AK235+AL235</f>
        <v>0</v>
      </c>
      <c r="AO235" s="32">
        <f t="shared" ref="AO235:AO237" si="817">AI235+AM235</f>
        <v>0</v>
      </c>
      <c r="AP235" s="32">
        <f t="shared" ref="AP235:AP237" si="818">AN235+AO235</f>
        <v>0</v>
      </c>
      <c r="AQ235" s="43">
        <f t="shared" ref="AQ235:AQ237" si="819">AR235+AS235+AT235+AU235+AV235</f>
        <v>20907302</v>
      </c>
      <c r="AR235" s="43">
        <f t="shared" ref="AR235:AR237" si="820">H235+U235</f>
        <v>15127331</v>
      </c>
      <c r="AS235" s="43">
        <f t="shared" ref="AS235:AS237" si="821">I235+Z235</f>
        <v>185000</v>
      </c>
      <c r="AT235" s="43">
        <f t="shared" ref="AT235:AU237" si="822">J235+AB235</f>
        <v>5175568</v>
      </c>
      <c r="AU235" s="43">
        <f t="shared" si="822"/>
        <v>302547</v>
      </c>
      <c r="AV235" s="43">
        <f t="shared" ref="AV235:AV237" si="823">L235+AG235</f>
        <v>116856</v>
      </c>
      <c r="AW235" s="32">
        <f t="shared" ref="AW235:AW237" si="824">AX235+AY235</f>
        <v>30.640000000000004</v>
      </c>
      <c r="AX235" s="32">
        <f t="shared" ref="AX235:AY237" si="825">N235+AN235</f>
        <v>19.270000000000003</v>
      </c>
      <c r="AY235" s="32">
        <f t="shared" si="825"/>
        <v>11.370000000000001</v>
      </c>
    </row>
    <row r="236" spans="1:52" x14ac:dyDescent="0.25">
      <c r="A236" s="2">
        <v>1471</v>
      </c>
      <c r="B236" s="18">
        <v>600028836</v>
      </c>
      <c r="C236" s="18" t="s">
        <v>149</v>
      </c>
      <c r="D236" s="2">
        <v>3133</v>
      </c>
      <c r="E236" s="2" t="s">
        <v>62</v>
      </c>
      <c r="F236" s="18" t="s">
        <v>218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18">
        <v>0</v>
      </c>
      <c r="N236" s="18">
        <v>0</v>
      </c>
      <c r="O236" s="18">
        <v>0</v>
      </c>
      <c r="P236" s="43"/>
      <c r="Q236" s="43"/>
      <c r="R236" s="43"/>
      <c r="S236" s="43"/>
      <c r="T236" s="43"/>
      <c r="U236" s="43">
        <f t="shared" si="810"/>
        <v>0</v>
      </c>
      <c r="V236" s="43"/>
      <c r="W236" s="43"/>
      <c r="X236" s="43"/>
      <c r="Y236" s="43"/>
      <c r="Z236" s="43">
        <f t="shared" si="811"/>
        <v>0</v>
      </c>
      <c r="AA236" s="43">
        <f t="shared" si="812"/>
        <v>0</v>
      </c>
      <c r="AB236" s="43">
        <f t="shared" si="813"/>
        <v>0</v>
      </c>
      <c r="AC236" s="43">
        <f t="shared" si="814"/>
        <v>0</v>
      </c>
      <c r="AD236" s="43"/>
      <c r="AE236" s="43"/>
      <c r="AF236" s="43"/>
      <c r="AG236" s="43">
        <f t="shared" si="815"/>
        <v>0</v>
      </c>
      <c r="AH236" s="32"/>
      <c r="AI236" s="32"/>
      <c r="AJ236" s="18"/>
      <c r="AK236" s="18"/>
      <c r="AL236" s="18"/>
      <c r="AM236" s="18"/>
      <c r="AN236" s="32">
        <f t="shared" si="816"/>
        <v>0</v>
      </c>
      <c r="AO236" s="32">
        <f t="shared" si="817"/>
        <v>0</v>
      </c>
      <c r="AP236" s="32">
        <f t="shared" si="818"/>
        <v>0</v>
      </c>
      <c r="AQ236" s="43">
        <f t="shared" si="819"/>
        <v>0</v>
      </c>
      <c r="AR236" s="43">
        <f t="shared" si="820"/>
        <v>0</v>
      </c>
      <c r="AS236" s="43">
        <f t="shared" si="821"/>
        <v>0</v>
      </c>
      <c r="AT236" s="43">
        <f t="shared" si="822"/>
        <v>0</v>
      </c>
      <c r="AU236" s="43">
        <f t="shared" si="822"/>
        <v>0</v>
      </c>
      <c r="AV236" s="43">
        <f t="shared" si="823"/>
        <v>0</v>
      </c>
      <c r="AW236" s="32">
        <f t="shared" si="824"/>
        <v>0</v>
      </c>
      <c r="AX236" s="32">
        <f t="shared" si="825"/>
        <v>0</v>
      </c>
      <c r="AY236" s="32">
        <f t="shared" si="825"/>
        <v>0</v>
      </c>
    </row>
    <row r="237" spans="1:52" x14ac:dyDescent="0.25">
      <c r="A237" s="2">
        <v>1471</v>
      </c>
      <c r="B237" s="18">
        <v>600028836</v>
      </c>
      <c r="C237" s="18" t="s">
        <v>149</v>
      </c>
      <c r="D237" s="2">
        <v>3141</v>
      </c>
      <c r="E237" s="2" t="s">
        <v>63</v>
      </c>
      <c r="F237" s="18" t="s">
        <v>218</v>
      </c>
      <c r="G237" s="43">
        <v>772776</v>
      </c>
      <c r="H237" s="43">
        <v>566118</v>
      </c>
      <c r="I237" s="43">
        <v>0</v>
      </c>
      <c r="J237" s="43">
        <v>191348</v>
      </c>
      <c r="K237" s="43">
        <v>11322</v>
      </c>
      <c r="L237" s="43">
        <v>3988</v>
      </c>
      <c r="M237" s="18">
        <v>1.93</v>
      </c>
      <c r="N237" s="18">
        <v>0</v>
      </c>
      <c r="O237" s="18">
        <v>1.93</v>
      </c>
      <c r="P237" s="43"/>
      <c r="Q237" s="43"/>
      <c r="R237" s="43"/>
      <c r="S237" s="43"/>
      <c r="T237" s="43"/>
      <c r="U237" s="43">
        <f t="shared" si="810"/>
        <v>0</v>
      </c>
      <c r="V237" s="43"/>
      <c r="W237" s="43"/>
      <c r="X237" s="43"/>
      <c r="Y237" s="43"/>
      <c r="Z237" s="43">
        <f t="shared" si="811"/>
        <v>0</v>
      </c>
      <c r="AA237" s="43">
        <f t="shared" si="812"/>
        <v>0</v>
      </c>
      <c r="AB237" s="43">
        <f t="shared" si="813"/>
        <v>0</v>
      </c>
      <c r="AC237" s="43">
        <f t="shared" si="814"/>
        <v>0</v>
      </c>
      <c r="AD237" s="43"/>
      <c r="AE237" s="43"/>
      <c r="AF237" s="43"/>
      <c r="AG237" s="43">
        <f t="shared" si="815"/>
        <v>0</v>
      </c>
      <c r="AH237" s="32"/>
      <c r="AI237" s="32"/>
      <c r="AJ237" s="18"/>
      <c r="AK237" s="18"/>
      <c r="AL237" s="18"/>
      <c r="AM237" s="18"/>
      <c r="AN237" s="32">
        <f t="shared" si="816"/>
        <v>0</v>
      </c>
      <c r="AO237" s="32">
        <f t="shared" si="817"/>
        <v>0</v>
      </c>
      <c r="AP237" s="32">
        <f t="shared" si="818"/>
        <v>0</v>
      </c>
      <c r="AQ237" s="43">
        <f t="shared" si="819"/>
        <v>772776</v>
      </c>
      <c r="AR237" s="43">
        <f t="shared" si="820"/>
        <v>566118</v>
      </c>
      <c r="AS237" s="43">
        <f t="shared" si="821"/>
        <v>0</v>
      </c>
      <c r="AT237" s="43">
        <f t="shared" si="822"/>
        <v>191348</v>
      </c>
      <c r="AU237" s="43">
        <f t="shared" si="822"/>
        <v>11322</v>
      </c>
      <c r="AV237" s="43">
        <f t="shared" si="823"/>
        <v>3988</v>
      </c>
      <c r="AW237" s="32">
        <f t="shared" si="824"/>
        <v>1.93</v>
      </c>
      <c r="AX237" s="32">
        <f t="shared" si="825"/>
        <v>0</v>
      </c>
      <c r="AY237" s="32">
        <f t="shared" si="825"/>
        <v>1.93</v>
      </c>
    </row>
    <row r="238" spans="1:52" x14ac:dyDescent="0.25">
      <c r="A238" s="23"/>
      <c r="B238" s="24"/>
      <c r="C238" s="24" t="s">
        <v>207</v>
      </c>
      <c r="D238" s="23"/>
      <c r="E238" s="23"/>
      <c r="F238" s="24"/>
      <c r="G238" s="26">
        <v>21680078</v>
      </c>
      <c r="H238" s="26">
        <v>15693449</v>
      </c>
      <c r="I238" s="26">
        <v>185000</v>
      </c>
      <c r="J238" s="26">
        <v>5366916</v>
      </c>
      <c r="K238" s="26">
        <v>313869</v>
      </c>
      <c r="L238" s="26">
        <v>120844</v>
      </c>
      <c r="M238" s="24">
        <v>32.570000000000007</v>
      </c>
      <c r="N238" s="24">
        <v>19.270000000000003</v>
      </c>
      <c r="O238" s="24">
        <v>13.3</v>
      </c>
      <c r="P238" s="26">
        <f t="shared" ref="P238:AY238" si="826">SUM(P235:P237)</f>
        <v>0</v>
      </c>
      <c r="Q238" s="26">
        <f t="shared" si="826"/>
        <v>0</v>
      </c>
      <c r="R238" s="26">
        <f t="shared" si="826"/>
        <v>0</v>
      </c>
      <c r="S238" s="26">
        <f t="shared" si="826"/>
        <v>0</v>
      </c>
      <c r="T238" s="26">
        <f t="shared" si="826"/>
        <v>0</v>
      </c>
      <c r="U238" s="26">
        <f t="shared" si="826"/>
        <v>0</v>
      </c>
      <c r="V238" s="26">
        <f t="shared" si="826"/>
        <v>0</v>
      </c>
      <c r="W238" s="26">
        <f t="shared" si="826"/>
        <v>0</v>
      </c>
      <c r="X238" s="26">
        <f t="shared" si="826"/>
        <v>0</v>
      </c>
      <c r="Y238" s="26">
        <f t="shared" si="826"/>
        <v>0</v>
      </c>
      <c r="Z238" s="26">
        <f t="shared" si="826"/>
        <v>0</v>
      </c>
      <c r="AA238" s="26">
        <f t="shared" si="826"/>
        <v>0</v>
      </c>
      <c r="AB238" s="26">
        <f t="shared" si="826"/>
        <v>0</v>
      </c>
      <c r="AC238" s="26">
        <f t="shared" si="826"/>
        <v>0</v>
      </c>
      <c r="AD238" s="26">
        <f t="shared" si="826"/>
        <v>0</v>
      </c>
      <c r="AE238" s="26">
        <f t="shared" si="826"/>
        <v>0</v>
      </c>
      <c r="AF238" s="26">
        <f t="shared" si="826"/>
        <v>0</v>
      </c>
      <c r="AG238" s="26">
        <f t="shared" si="826"/>
        <v>0</v>
      </c>
      <c r="AH238" s="51">
        <f t="shared" si="826"/>
        <v>0</v>
      </c>
      <c r="AI238" s="51">
        <f t="shared" si="826"/>
        <v>0</v>
      </c>
      <c r="AJ238" s="24">
        <f t="shared" si="826"/>
        <v>0</v>
      </c>
      <c r="AK238" s="24">
        <f t="shared" si="826"/>
        <v>0</v>
      </c>
      <c r="AL238" s="24">
        <f t="shared" si="826"/>
        <v>0</v>
      </c>
      <c r="AM238" s="24">
        <f t="shared" si="826"/>
        <v>0</v>
      </c>
      <c r="AN238" s="51">
        <f t="shared" si="826"/>
        <v>0</v>
      </c>
      <c r="AO238" s="51">
        <f t="shared" si="826"/>
        <v>0</v>
      </c>
      <c r="AP238" s="51">
        <f t="shared" si="826"/>
        <v>0</v>
      </c>
      <c r="AQ238" s="26">
        <f t="shared" si="826"/>
        <v>21680078</v>
      </c>
      <c r="AR238" s="26">
        <f t="shared" si="826"/>
        <v>15693449</v>
      </c>
      <c r="AS238" s="26">
        <f t="shared" si="826"/>
        <v>185000</v>
      </c>
      <c r="AT238" s="26">
        <f t="shared" si="826"/>
        <v>5366916</v>
      </c>
      <c r="AU238" s="26">
        <f t="shared" si="826"/>
        <v>313869</v>
      </c>
      <c r="AV238" s="26">
        <f t="shared" si="826"/>
        <v>120844</v>
      </c>
      <c r="AW238" s="51">
        <f t="shared" si="826"/>
        <v>32.570000000000007</v>
      </c>
      <c r="AX238" s="51">
        <f t="shared" si="826"/>
        <v>19.270000000000003</v>
      </c>
      <c r="AY238" s="51">
        <f t="shared" si="826"/>
        <v>13.3</v>
      </c>
      <c r="AZ238" s="15">
        <f>AR238-H238</f>
        <v>0</v>
      </c>
    </row>
    <row r="239" spans="1:52" x14ac:dyDescent="0.25">
      <c r="A239" s="2">
        <v>1472</v>
      </c>
      <c r="B239" s="18">
        <v>610400681</v>
      </c>
      <c r="C239" s="18" t="s">
        <v>150</v>
      </c>
      <c r="D239" s="2">
        <v>3133</v>
      </c>
      <c r="E239" s="2" t="s">
        <v>75</v>
      </c>
      <c r="F239" s="18" t="s">
        <v>218</v>
      </c>
      <c r="G239" s="43">
        <v>20910522</v>
      </c>
      <c r="H239" s="43">
        <v>15288331</v>
      </c>
      <c r="I239" s="43">
        <v>24000</v>
      </c>
      <c r="J239" s="43">
        <v>5175568</v>
      </c>
      <c r="K239" s="43">
        <v>305767</v>
      </c>
      <c r="L239" s="43">
        <v>116856</v>
      </c>
      <c r="M239" s="18">
        <v>31.05</v>
      </c>
      <c r="N239" s="18">
        <v>19.48</v>
      </c>
      <c r="O239" s="18">
        <v>11.57</v>
      </c>
      <c r="P239" s="43"/>
      <c r="Q239" s="43"/>
      <c r="R239" s="43"/>
      <c r="S239" s="43"/>
      <c r="T239" s="43"/>
      <c r="U239" s="43">
        <f t="shared" ref="U239:U241" si="827">P239+Q239+R239+S239+T239</f>
        <v>0</v>
      </c>
      <c r="V239" s="43"/>
      <c r="W239" s="43"/>
      <c r="X239" s="43"/>
      <c r="Y239" s="43"/>
      <c r="Z239" s="43">
        <f t="shared" ref="Z239:Z241" si="828">V239+W239+X239+Y239</f>
        <v>0</v>
      </c>
      <c r="AA239" s="43">
        <f t="shared" ref="AA239:AA241" si="829">U239+Z239</f>
        <v>0</v>
      </c>
      <c r="AB239" s="43">
        <f t="shared" ref="AB239:AB241" si="830">ROUND((U239+V239+W239)*33.8%,0)</f>
        <v>0</v>
      </c>
      <c r="AC239" s="43">
        <f t="shared" ref="AC239:AC241" si="831">ROUND(U239*2%,0)</f>
        <v>0</v>
      </c>
      <c r="AD239" s="43"/>
      <c r="AE239" s="43"/>
      <c r="AF239" s="43"/>
      <c r="AG239" s="43">
        <f t="shared" ref="AG239:AG241" si="832">AD239+AE239+AF239</f>
        <v>0</v>
      </c>
      <c r="AH239" s="32"/>
      <c r="AI239" s="32"/>
      <c r="AJ239" s="18"/>
      <c r="AK239" s="18"/>
      <c r="AL239" s="18"/>
      <c r="AM239" s="18"/>
      <c r="AN239" s="32">
        <f t="shared" ref="AN239:AN241" si="833">AH239+AJ239+AK239+AL239</f>
        <v>0</v>
      </c>
      <c r="AO239" s="32">
        <f t="shared" ref="AO239:AO241" si="834">AI239+AM239</f>
        <v>0</v>
      </c>
      <c r="AP239" s="32">
        <f t="shared" ref="AP239:AP241" si="835">AN239+AO239</f>
        <v>0</v>
      </c>
      <c r="AQ239" s="43">
        <f t="shared" ref="AQ239:AQ241" si="836">AR239+AS239+AT239+AU239+AV239</f>
        <v>20910522</v>
      </c>
      <c r="AR239" s="43">
        <f t="shared" ref="AR239:AR241" si="837">H239+U239</f>
        <v>15288331</v>
      </c>
      <c r="AS239" s="43">
        <f t="shared" ref="AS239:AS241" si="838">I239+Z239</f>
        <v>24000</v>
      </c>
      <c r="AT239" s="43">
        <f t="shared" ref="AT239:AU241" si="839">J239+AB239</f>
        <v>5175568</v>
      </c>
      <c r="AU239" s="43">
        <f t="shared" si="839"/>
        <v>305767</v>
      </c>
      <c r="AV239" s="43">
        <f t="shared" ref="AV239:AV241" si="840">L239+AG239</f>
        <v>116856</v>
      </c>
      <c r="AW239" s="32">
        <f t="shared" ref="AW239:AW241" si="841">AX239+AY239</f>
        <v>31.05</v>
      </c>
      <c r="AX239" s="32">
        <f t="shared" ref="AX239:AY241" si="842">N239+AN239</f>
        <v>19.48</v>
      </c>
      <c r="AY239" s="32">
        <f t="shared" si="842"/>
        <v>11.57</v>
      </c>
    </row>
    <row r="240" spans="1:52" x14ac:dyDescent="0.25">
      <c r="A240" s="2">
        <v>1472</v>
      </c>
      <c r="B240" s="18">
        <v>610400681</v>
      </c>
      <c r="C240" s="18" t="s">
        <v>150</v>
      </c>
      <c r="D240" s="2">
        <v>3133</v>
      </c>
      <c r="E240" s="2" t="s">
        <v>62</v>
      </c>
      <c r="F240" s="18" t="s">
        <v>218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18">
        <v>0</v>
      </c>
      <c r="N240" s="18">
        <v>0</v>
      </c>
      <c r="O240" s="18">
        <v>0</v>
      </c>
      <c r="P240" s="43"/>
      <c r="Q240" s="43"/>
      <c r="R240" s="43"/>
      <c r="S240" s="43"/>
      <c r="T240" s="43"/>
      <c r="U240" s="43">
        <f t="shared" si="827"/>
        <v>0</v>
      </c>
      <c r="V240" s="43"/>
      <c r="W240" s="43"/>
      <c r="X240" s="43"/>
      <c r="Y240" s="43"/>
      <c r="Z240" s="43">
        <f t="shared" si="828"/>
        <v>0</v>
      </c>
      <c r="AA240" s="43">
        <f t="shared" si="829"/>
        <v>0</v>
      </c>
      <c r="AB240" s="43">
        <f t="shared" si="830"/>
        <v>0</v>
      </c>
      <c r="AC240" s="43">
        <f t="shared" si="831"/>
        <v>0</v>
      </c>
      <c r="AD240" s="43"/>
      <c r="AE240" s="43"/>
      <c r="AF240" s="43"/>
      <c r="AG240" s="43">
        <f t="shared" si="832"/>
        <v>0</v>
      </c>
      <c r="AH240" s="32"/>
      <c r="AI240" s="32"/>
      <c r="AJ240" s="18"/>
      <c r="AK240" s="18"/>
      <c r="AL240" s="18"/>
      <c r="AM240" s="18"/>
      <c r="AN240" s="32">
        <f t="shared" si="833"/>
        <v>0</v>
      </c>
      <c r="AO240" s="32">
        <f t="shared" si="834"/>
        <v>0</v>
      </c>
      <c r="AP240" s="32">
        <f t="shared" si="835"/>
        <v>0</v>
      </c>
      <c r="AQ240" s="43">
        <f t="shared" si="836"/>
        <v>0</v>
      </c>
      <c r="AR240" s="43">
        <f t="shared" si="837"/>
        <v>0</v>
      </c>
      <c r="AS240" s="43">
        <f t="shared" si="838"/>
        <v>0</v>
      </c>
      <c r="AT240" s="43">
        <f t="shared" si="839"/>
        <v>0</v>
      </c>
      <c r="AU240" s="43">
        <f t="shared" si="839"/>
        <v>0</v>
      </c>
      <c r="AV240" s="43">
        <f t="shared" si="840"/>
        <v>0</v>
      </c>
      <c r="AW240" s="32">
        <f t="shared" si="841"/>
        <v>0</v>
      </c>
      <c r="AX240" s="32">
        <f t="shared" si="842"/>
        <v>0</v>
      </c>
      <c r="AY240" s="32">
        <f t="shared" si="842"/>
        <v>0</v>
      </c>
    </row>
    <row r="241" spans="1:52" x14ac:dyDescent="0.25">
      <c r="A241" s="2">
        <v>1472</v>
      </c>
      <c r="B241" s="18">
        <v>610400681</v>
      </c>
      <c r="C241" s="18" t="s">
        <v>150</v>
      </c>
      <c r="D241" s="2">
        <v>3141</v>
      </c>
      <c r="E241" s="2" t="s">
        <v>63</v>
      </c>
      <c r="F241" s="18" t="s">
        <v>218</v>
      </c>
      <c r="G241" s="43">
        <v>491617</v>
      </c>
      <c r="H241" s="43">
        <v>360183</v>
      </c>
      <c r="I241" s="43">
        <v>0</v>
      </c>
      <c r="J241" s="43">
        <v>121742</v>
      </c>
      <c r="K241" s="43">
        <v>7204</v>
      </c>
      <c r="L241" s="43">
        <v>2488</v>
      </c>
      <c r="M241" s="18">
        <v>1.23</v>
      </c>
      <c r="N241" s="18">
        <v>0</v>
      </c>
      <c r="O241" s="18">
        <v>1.23</v>
      </c>
      <c r="P241" s="43"/>
      <c r="Q241" s="43"/>
      <c r="R241" s="43"/>
      <c r="S241" s="43"/>
      <c r="T241" s="43"/>
      <c r="U241" s="43">
        <f t="shared" si="827"/>
        <v>0</v>
      </c>
      <c r="V241" s="43"/>
      <c r="W241" s="43"/>
      <c r="X241" s="43"/>
      <c r="Y241" s="43"/>
      <c r="Z241" s="43">
        <f t="shared" si="828"/>
        <v>0</v>
      </c>
      <c r="AA241" s="43">
        <f t="shared" si="829"/>
        <v>0</v>
      </c>
      <c r="AB241" s="43">
        <f t="shared" si="830"/>
        <v>0</v>
      </c>
      <c r="AC241" s="43">
        <f t="shared" si="831"/>
        <v>0</v>
      </c>
      <c r="AD241" s="43"/>
      <c r="AE241" s="43"/>
      <c r="AF241" s="43"/>
      <c r="AG241" s="43">
        <f t="shared" si="832"/>
        <v>0</v>
      </c>
      <c r="AH241" s="32"/>
      <c r="AI241" s="32"/>
      <c r="AJ241" s="18"/>
      <c r="AK241" s="18"/>
      <c r="AL241" s="18"/>
      <c r="AM241" s="18"/>
      <c r="AN241" s="32">
        <f t="shared" si="833"/>
        <v>0</v>
      </c>
      <c r="AO241" s="32">
        <f t="shared" si="834"/>
        <v>0</v>
      </c>
      <c r="AP241" s="32">
        <f t="shared" si="835"/>
        <v>0</v>
      </c>
      <c r="AQ241" s="43">
        <f t="shared" si="836"/>
        <v>491617</v>
      </c>
      <c r="AR241" s="43">
        <f t="shared" si="837"/>
        <v>360183</v>
      </c>
      <c r="AS241" s="43">
        <f t="shared" si="838"/>
        <v>0</v>
      </c>
      <c r="AT241" s="43">
        <f t="shared" si="839"/>
        <v>121742</v>
      </c>
      <c r="AU241" s="43">
        <f t="shared" si="839"/>
        <v>7204</v>
      </c>
      <c r="AV241" s="43">
        <f t="shared" si="840"/>
        <v>2488</v>
      </c>
      <c r="AW241" s="32">
        <f t="shared" si="841"/>
        <v>1.23</v>
      </c>
      <c r="AX241" s="32">
        <f t="shared" si="842"/>
        <v>0</v>
      </c>
      <c r="AY241" s="32">
        <f t="shared" si="842"/>
        <v>1.23</v>
      </c>
    </row>
    <row r="242" spans="1:52" x14ac:dyDescent="0.25">
      <c r="A242" s="23"/>
      <c r="B242" s="24"/>
      <c r="C242" s="24" t="s">
        <v>208</v>
      </c>
      <c r="D242" s="23"/>
      <c r="E242" s="23"/>
      <c r="F242" s="24"/>
      <c r="G242" s="26">
        <v>21402139</v>
      </c>
      <c r="H242" s="26">
        <v>15648514</v>
      </c>
      <c r="I242" s="26">
        <v>24000</v>
      </c>
      <c r="J242" s="26">
        <v>5297310</v>
      </c>
      <c r="K242" s="26">
        <v>312971</v>
      </c>
      <c r="L242" s="26">
        <v>119344</v>
      </c>
      <c r="M242" s="24">
        <v>32.28</v>
      </c>
      <c r="N242" s="24">
        <v>19.48</v>
      </c>
      <c r="O242" s="24">
        <v>12.8</v>
      </c>
      <c r="P242" s="26">
        <f t="shared" ref="P242:AY242" si="843">SUM(P239:P241)</f>
        <v>0</v>
      </c>
      <c r="Q242" s="26">
        <f t="shared" si="843"/>
        <v>0</v>
      </c>
      <c r="R242" s="26">
        <f t="shared" si="843"/>
        <v>0</v>
      </c>
      <c r="S242" s="26">
        <f t="shared" si="843"/>
        <v>0</v>
      </c>
      <c r="T242" s="26">
        <f t="shared" si="843"/>
        <v>0</v>
      </c>
      <c r="U242" s="26">
        <f t="shared" si="843"/>
        <v>0</v>
      </c>
      <c r="V242" s="26">
        <f t="shared" si="843"/>
        <v>0</v>
      </c>
      <c r="W242" s="26">
        <f t="shared" si="843"/>
        <v>0</v>
      </c>
      <c r="X242" s="26">
        <f t="shared" si="843"/>
        <v>0</v>
      </c>
      <c r="Y242" s="26">
        <f t="shared" si="843"/>
        <v>0</v>
      </c>
      <c r="Z242" s="26">
        <f t="shared" si="843"/>
        <v>0</v>
      </c>
      <c r="AA242" s="26">
        <f t="shared" si="843"/>
        <v>0</v>
      </c>
      <c r="AB242" s="26">
        <f t="shared" si="843"/>
        <v>0</v>
      </c>
      <c r="AC242" s="26">
        <f t="shared" si="843"/>
        <v>0</v>
      </c>
      <c r="AD242" s="26">
        <f t="shared" si="843"/>
        <v>0</v>
      </c>
      <c r="AE242" s="26">
        <f t="shared" si="843"/>
        <v>0</v>
      </c>
      <c r="AF242" s="26">
        <f t="shared" si="843"/>
        <v>0</v>
      </c>
      <c r="AG242" s="26">
        <f t="shared" si="843"/>
        <v>0</v>
      </c>
      <c r="AH242" s="51">
        <f t="shared" si="843"/>
        <v>0</v>
      </c>
      <c r="AI242" s="51">
        <f t="shared" si="843"/>
        <v>0</v>
      </c>
      <c r="AJ242" s="24">
        <f t="shared" si="843"/>
        <v>0</v>
      </c>
      <c r="AK242" s="24">
        <f t="shared" si="843"/>
        <v>0</v>
      </c>
      <c r="AL242" s="24">
        <f t="shared" si="843"/>
        <v>0</v>
      </c>
      <c r="AM242" s="24">
        <f t="shared" si="843"/>
        <v>0</v>
      </c>
      <c r="AN242" s="51">
        <f t="shared" si="843"/>
        <v>0</v>
      </c>
      <c r="AO242" s="51">
        <f t="shared" si="843"/>
        <v>0</v>
      </c>
      <c r="AP242" s="51">
        <f t="shared" si="843"/>
        <v>0</v>
      </c>
      <c r="AQ242" s="26">
        <f t="shared" si="843"/>
        <v>21402139</v>
      </c>
      <c r="AR242" s="26">
        <f t="shared" si="843"/>
        <v>15648514</v>
      </c>
      <c r="AS242" s="26">
        <f t="shared" si="843"/>
        <v>24000</v>
      </c>
      <c r="AT242" s="26">
        <f t="shared" si="843"/>
        <v>5297310</v>
      </c>
      <c r="AU242" s="26">
        <f t="shared" si="843"/>
        <v>312971</v>
      </c>
      <c r="AV242" s="26">
        <f t="shared" si="843"/>
        <v>119344</v>
      </c>
      <c r="AW242" s="51">
        <f t="shared" si="843"/>
        <v>32.28</v>
      </c>
      <c r="AX242" s="51">
        <f t="shared" si="843"/>
        <v>19.48</v>
      </c>
      <c r="AY242" s="51">
        <f t="shared" si="843"/>
        <v>12.8</v>
      </c>
      <c r="AZ242" s="15">
        <f>AR242-H242</f>
        <v>0</v>
      </c>
    </row>
    <row r="243" spans="1:52" x14ac:dyDescent="0.25">
      <c r="A243" s="2">
        <v>1473</v>
      </c>
      <c r="B243" s="18">
        <v>600023141</v>
      </c>
      <c r="C243" s="18" t="s">
        <v>151</v>
      </c>
      <c r="D243" s="2">
        <v>3133</v>
      </c>
      <c r="E243" s="2" t="s">
        <v>75</v>
      </c>
      <c r="F243" s="18" t="s">
        <v>218</v>
      </c>
      <c r="G243" s="43">
        <v>18071739</v>
      </c>
      <c r="H243" s="43">
        <v>12917933</v>
      </c>
      <c r="I243" s="43">
        <v>320000</v>
      </c>
      <c r="J243" s="43">
        <v>4474421</v>
      </c>
      <c r="K243" s="43">
        <v>258359</v>
      </c>
      <c r="L243" s="43">
        <v>101026</v>
      </c>
      <c r="M243" s="18">
        <v>26.05</v>
      </c>
      <c r="N243" s="18">
        <v>16.55</v>
      </c>
      <c r="O243" s="18">
        <v>9.5</v>
      </c>
      <c r="P243" s="43"/>
      <c r="Q243" s="43"/>
      <c r="R243" s="43"/>
      <c r="S243" s="43"/>
      <c r="T243" s="43"/>
      <c r="U243" s="43">
        <f t="shared" ref="U243:U245" si="844">P243+Q243+R243+S243+T243</f>
        <v>0</v>
      </c>
      <c r="V243" s="43"/>
      <c r="W243" s="43"/>
      <c r="X243" s="43"/>
      <c r="Y243" s="43"/>
      <c r="Z243" s="43">
        <f t="shared" ref="Z243:Z245" si="845">V243+W243+X243+Y243</f>
        <v>0</v>
      </c>
      <c r="AA243" s="43">
        <f t="shared" ref="AA243:AA245" si="846">U243+Z243</f>
        <v>0</v>
      </c>
      <c r="AB243" s="43">
        <f t="shared" ref="AB243:AB245" si="847">ROUND((U243+V243+W243)*33.8%,0)</f>
        <v>0</v>
      </c>
      <c r="AC243" s="43">
        <f t="shared" ref="AC243:AC245" si="848">ROUND(U243*2%,0)</f>
        <v>0</v>
      </c>
      <c r="AD243" s="43"/>
      <c r="AE243" s="43"/>
      <c r="AF243" s="43"/>
      <c r="AG243" s="43">
        <f t="shared" ref="AG243:AG245" si="849">AD243+AE243+AF243</f>
        <v>0</v>
      </c>
      <c r="AH243" s="32"/>
      <c r="AI243" s="32"/>
      <c r="AJ243" s="18"/>
      <c r="AK243" s="18"/>
      <c r="AL243" s="18"/>
      <c r="AM243" s="18"/>
      <c r="AN243" s="32">
        <f t="shared" ref="AN243:AN245" si="850">AH243+AJ243+AK243+AL243</f>
        <v>0</v>
      </c>
      <c r="AO243" s="32">
        <f t="shared" ref="AO243:AO245" si="851">AI243+AM243</f>
        <v>0</v>
      </c>
      <c r="AP243" s="32">
        <f t="shared" ref="AP243:AP245" si="852">AN243+AO243</f>
        <v>0</v>
      </c>
      <c r="AQ243" s="43">
        <f t="shared" ref="AQ243:AQ245" si="853">AR243+AS243+AT243+AU243+AV243</f>
        <v>18071739</v>
      </c>
      <c r="AR243" s="43">
        <f t="shared" ref="AR243:AR245" si="854">H243+U243</f>
        <v>12917933</v>
      </c>
      <c r="AS243" s="43">
        <f t="shared" ref="AS243:AS245" si="855">I243+Z243</f>
        <v>320000</v>
      </c>
      <c r="AT243" s="43">
        <f t="shared" ref="AT243:AU245" si="856">J243+AB243</f>
        <v>4474421</v>
      </c>
      <c r="AU243" s="43">
        <f t="shared" si="856"/>
        <v>258359</v>
      </c>
      <c r="AV243" s="43">
        <f t="shared" ref="AV243:AV245" si="857">L243+AG243</f>
        <v>101026</v>
      </c>
      <c r="AW243" s="32">
        <f t="shared" ref="AW243:AW245" si="858">AX243+AY243</f>
        <v>26.05</v>
      </c>
      <c r="AX243" s="32">
        <f t="shared" ref="AX243:AY245" si="859">N243+AN243</f>
        <v>16.55</v>
      </c>
      <c r="AY243" s="32">
        <f t="shared" si="859"/>
        <v>9.5</v>
      </c>
    </row>
    <row r="244" spans="1:52" x14ac:dyDescent="0.25">
      <c r="A244" s="2">
        <v>1473</v>
      </c>
      <c r="B244" s="18">
        <v>600023141</v>
      </c>
      <c r="C244" s="18" t="s">
        <v>151</v>
      </c>
      <c r="D244" s="2">
        <v>3133</v>
      </c>
      <c r="E244" s="2" t="s">
        <v>62</v>
      </c>
      <c r="F244" s="18" t="s">
        <v>218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18">
        <v>0</v>
      </c>
      <c r="N244" s="18">
        <v>0</v>
      </c>
      <c r="O244" s="18">
        <v>0</v>
      </c>
      <c r="P244" s="43"/>
      <c r="Q244" s="43"/>
      <c r="R244" s="43"/>
      <c r="S244" s="43"/>
      <c r="T244" s="43"/>
      <c r="U244" s="43">
        <f t="shared" si="844"/>
        <v>0</v>
      </c>
      <c r="V244" s="43"/>
      <c r="W244" s="43"/>
      <c r="X244" s="43"/>
      <c r="Y244" s="43"/>
      <c r="Z244" s="43">
        <f t="shared" si="845"/>
        <v>0</v>
      </c>
      <c r="AA244" s="43">
        <f t="shared" si="846"/>
        <v>0</v>
      </c>
      <c r="AB244" s="43">
        <f t="shared" si="847"/>
        <v>0</v>
      </c>
      <c r="AC244" s="43">
        <f t="shared" si="848"/>
        <v>0</v>
      </c>
      <c r="AD244" s="43"/>
      <c r="AE244" s="43"/>
      <c r="AF244" s="43"/>
      <c r="AG244" s="43">
        <f t="shared" si="849"/>
        <v>0</v>
      </c>
      <c r="AH244" s="32"/>
      <c r="AI244" s="32"/>
      <c r="AJ244" s="18"/>
      <c r="AK244" s="18"/>
      <c r="AL244" s="18"/>
      <c r="AM244" s="18"/>
      <c r="AN244" s="32">
        <f t="shared" si="850"/>
        <v>0</v>
      </c>
      <c r="AO244" s="32">
        <f t="shared" si="851"/>
        <v>0</v>
      </c>
      <c r="AP244" s="32">
        <f t="shared" si="852"/>
        <v>0</v>
      </c>
      <c r="AQ244" s="43">
        <f t="shared" si="853"/>
        <v>0</v>
      </c>
      <c r="AR244" s="43">
        <f t="shared" si="854"/>
        <v>0</v>
      </c>
      <c r="AS244" s="43">
        <f t="shared" si="855"/>
        <v>0</v>
      </c>
      <c r="AT244" s="43">
        <f t="shared" si="856"/>
        <v>0</v>
      </c>
      <c r="AU244" s="43">
        <f t="shared" si="856"/>
        <v>0</v>
      </c>
      <c r="AV244" s="43">
        <f t="shared" si="857"/>
        <v>0</v>
      </c>
      <c r="AW244" s="32">
        <f t="shared" si="858"/>
        <v>0</v>
      </c>
      <c r="AX244" s="32">
        <f t="shared" si="859"/>
        <v>0</v>
      </c>
      <c r="AY244" s="32">
        <f t="shared" si="859"/>
        <v>0</v>
      </c>
    </row>
    <row r="245" spans="1:52" x14ac:dyDescent="0.25">
      <c r="A245" s="2">
        <v>1473</v>
      </c>
      <c r="B245" s="18">
        <v>600023141</v>
      </c>
      <c r="C245" s="18" t="s">
        <v>151</v>
      </c>
      <c r="D245" s="2">
        <v>3141</v>
      </c>
      <c r="E245" s="2" t="s">
        <v>63</v>
      </c>
      <c r="F245" s="18" t="s">
        <v>218</v>
      </c>
      <c r="G245" s="43">
        <v>691715</v>
      </c>
      <c r="H245" s="43">
        <v>506747</v>
      </c>
      <c r="I245" s="43">
        <v>0</v>
      </c>
      <c r="J245" s="43">
        <v>171281</v>
      </c>
      <c r="K245" s="43">
        <v>10135</v>
      </c>
      <c r="L245" s="43">
        <v>3552</v>
      </c>
      <c r="M245" s="18">
        <v>1.72</v>
      </c>
      <c r="N245" s="18">
        <v>0</v>
      </c>
      <c r="O245" s="18">
        <v>1.72</v>
      </c>
      <c r="P245" s="43"/>
      <c r="Q245" s="43"/>
      <c r="R245" s="43"/>
      <c r="S245" s="43"/>
      <c r="T245" s="43"/>
      <c r="U245" s="43">
        <f t="shared" si="844"/>
        <v>0</v>
      </c>
      <c r="V245" s="43"/>
      <c r="W245" s="43"/>
      <c r="X245" s="43"/>
      <c r="Y245" s="43"/>
      <c r="Z245" s="43">
        <f t="shared" si="845"/>
        <v>0</v>
      </c>
      <c r="AA245" s="43">
        <f t="shared" si="846"/>
        <v>0</v>
      </c>
      <c r="AB245" s="43">
        <f t="shared" si="847"/>
        <v>0</v>
      </c>
      <c r="AC245" s="43">
        <f t="shared" si="848"/>
        <v>0</v>
      </c>
      <c r="AD245" s="43"/>
      <c r="AE245" s="43"/>
      <c r="AF245" s="43"/>
      <c r="AG245" s="43">
        <f t="shared" si="849"/>
        <v>0</v>
      </c>
      <c r="AH245" s="32"/>
      <c r="AI245" s="32"/>
      <c r="AJ245" s="18"/>
      <c r="AK245" s="18"/>
      <c r="AL245" s="18"/>
      <c r="AM245" s="18"/>
      <c r="AN245" s="32">
        <f t="shared" si="850"/>
        <v>0</v>
      </c>
      <c r="AO245" s="32">
        <f t="shared" si="851"/>
        <v>0</v>
      </c>
      <c r="AP245" s="32">
        <f t="shared" si="852"/>
        <v>0</v>
      </c>
      <c r="AQ245" s="43">
        <f t="shared" si="853"/>
        <v>691715</v>
      </c>
      <c r="AR245" s="43">
        <f t="shared" si="854"/>
        <v>506747</v>
      </c>
      <c r="AS245" s="43">
        <f t="shared" si="855"/>
        <v>0</v>
      </c>
      <c r="AT245" s="43">
        <f t="shared" si="856"/>
        <v>171281</v>
      </c>
      <c r="AU245" s="43">
        <f t="shared" si="856"/>
        <v>10135</v>
      </c>
      <c r="AV245" s="43">
        <f t="shared" si="857"/>
        <v>3552</v>
      </c>
      <c r="AW245" s="32">
        <f t="shared" si="858"/>
        <v>1.72</v>
      </c>
      <c r="AX245" s="32">
        <f t="shared" si="859"/>
        <v>0</v>
      </c>
      <c r="AY245" s="32">
        <f t="shared" si="859"/>
        <v>1.72</v>
      </c>
    </row>
    <row r="246" spans="1:52" x14ac:dyDescent="0.25">
      <c r="A246" s="23"/>
      <c r="B246" s="24"/>
      <c r="C246" s="24" t="s">
        <v>209</v>
      </c>
      <c r="D246" s="23"/>
      <c r="E246" s="23"/>
      <c r="F246" s="24"/>
      <c r="G246" s="26">
        <v>18763454</v>
      </c>
      <c r="H246" s="26">
        <v>13424680</v>
      </c>
      <c r="I246" s="26">
        <v>320000</v>
      </c>
      <c r="J246" s="26">
        <v>4645702</v>
      </c>
      <c r="K246" s="26">
        <v>268494</v>
      </c>
      <c r="L246" s="26">
        <v>104578</v>
      </c>
      <c r="M246" s="24">
        <v>27.77</v>
      </c>
      <c r="N246" s="24">
        <v>16.55</v>
      </c>
      <c r="O246" s="24">
        <v>11.22</v>
      </c>
      <c r="P246" s="26">
        <f t="shared" ref="P246:AY246" si="860">SUM(P243:P245)</f>
        <v>0</v>
      </c>
      <c r="Q246" s="26">
        <f t="shared" si="860"/>
        <v>0</v>
      </c>
      <c r="R246" s="26">
        <f t="shared" si="860"/>
        <v>0</v>
      </c>
      <c r="S246" s="26">
        <f t="shared" si="860"/>
        <v>0</v>
      </c>
      <c r="T246" s="26">
        <f t="shared" si="860"/>
        <v>0</v>
      </c>
      <c r="U246" s="26">
        <f t="shared" si="860"/>
        <v>0</v>
      </c>
      <c r="V246" s="26">
        <f t="shared" si="860"/>
        <v>0</v>
      </c>
      <c r="W246" s="26">
        <f t="shared" si="860"/>
        <v>0</v>
      </c>
      <c r="X246" s="26">
        <f t="shared" si="860"/>
        <v>0</v>
      </c>
      <c r="Y246" s="26">
        <f t="shared" si="860"/>
        <v>0</v>
      </c>
      <c r="Z246" s="26">
        <f t="shared" si="860"/>
        <v>0</v>
      </c>
      <c r="AA246" s="26">
        <f t="shared" si="860"/>
        <v>0</v>
      </c>
      <c r="AB246" s="26">
        <f t="shared" si="860"/>
        <v>0</v>
      </c>
      <c r="AC246" s="26">
        <f t="shared" si="860"/>
        <v>0</v>
      </c>
      <c r="AD246" s="26">
        <f t="shared" si="860"/>
        <v>0</v>
      </c>
      <c r="AE246" s="26">
        <f t="shared" si="860"/>
        <v>0</v>
      </c>
      <c r="AF246" s="26">
        <f t="shared" si="860"/>
        <v>0</v>
      </c>
      <c r="AG246" s="26">
        <f t="shared" si="860"/>
        <v>0</v>
      </c>
      <c r="AH246" s="51">
        <f t="shared" si="860"/>
        <v>0</v>
      </c>
      <c r="AI246" s="51">
        <f t="shared" si="860"/>
        <v>0</v>
      </c>
      <c r="AJ246" s="24">
        <f t="shared" si="860"/>
        <v>0</v>
      </c>
      <c r="AK246" s="24">
        <f t="shared" si="860"/>
        <v>0</v>
      </c>
      <c r="AL246" s="24">
        <f t="shared" si="860"/>
        <v>0</v>
      </c>
      <c r="AM246" s="24">
        <f t="shared" si="860"/>
        <v>0</v>
      </c>
      <c r="AN246" s="51">
        <f t="shared" si="860"/>
        <v>0</v>
      </c>
      <c r="AO246" s="51">
        <f t="shared" si="860"/>
        <v>0</v>
      </c>
      <c r="AP246" s="51">
        <f t="shared" si="860"/>
        <v>0</v>
      </c>
      <c r="AQ246" s="26">
        <f t="shared" si="860"/>
        <v>18763454</v>
      </c>
      <c r="AR246" s="26">
        <f t="shared" si="860"/>
        <v>13424680</v>
      </c>
      <c r="AS246" s="26">
        <f t="shared" si="860"/>
        <v>320000</v>
      </c>
      <c r="AT246" s="26">
        <f t="shared" si="860"/>
        <v>4645702</v>
      </c>
      <c r="AU246" s="26">
        <f t="shared" si="860"/>
        <v>268494</v>
      </c>
      <c r="AV246" s="26">
        <f t="shared" si="860"/>
        <v>104578</v>
      </c>
      <c r="AW246" s="51">
        <f t="shared" si="860"/>
        <v>27.77</v>
      </c>
      <c r="AX246" s="51">
        <f t="shared" si="860"/>
        <v>16.55</v>
      </c>
      <c r="AY246" s="51">
        <f t="shared" si="860"/>
        <v>11.22</v>
      </c>
      <c r="AZ246" s="15">
        <f>AR246-H246</f>
        <v>0</v>
      </c>
    </row>
    <row r="247" spans="1:52" x14ac:dyDescent="0.25">
      <c r="A247" s="2">
        <v>1474</v>
      </c>
      <c r="B247" s="18">
        <v>600029107</v>
      </c>
      <c r="C247" s="18" t="s">
        <v>152</v>
      </c>
      <c r="D247" s="2">
        <v>3133</v>
      </c>
      <c r="E247" s="2" t="s">
        <v>75</v>
      </c>
      <c r="F247" s="18" t="s">
        <v>218</v>
      </c>
      <c r="G247" s="43">
        <v>11739872</v>
      </c>
      <c r="H247" s="43">
        <v>8517833</v>
      </c>
      <c r="I247" s="43">
        <v>80000</v>
      </c>
      <c r="J247" s="43">
        <v>2906067</v>
      </c>
      <c r="K247" s="43">
        <v>170357</v>
      </c>
      <c r="L247" s="43">
        <v>65615</v>
      </c>
      <c r="M247" s="18">
        <v>17.420000000000002</v>
      </c>
      <c r="N247" s="18">
        <v>10.930000000000001</v>
      </c>
      <c r="O247" s="18">
        <v>6.49</v>
      </c>
      <c r="P247" s="43"/>
      <c r="Q247" s="43"/>
      <c r="R247" s="43"/>
      <c r="S247" s="43"/>
      <c r="T247" s="43"/>
      <c r="U247" s="43">
        <f t="shared" ref="U247:U249" si="861">P247+Q247+R247+S247+T247</f>
        <v>0</v>
      </c>
      <c r="V247" s="43"/>
      <c r="W247" s="43"/>
      <c r="X247" s="43"/>
      <c r="Y247" s="43"/>
      <c r="Z247" s="43">
        <f t="shared" ref="Z247:Z249" si="862">V247+W247+X247+Y247</f>
        <v>0</v>
      </c>
      <c r="AA247" s="43">
        <f t="shared" ref="AA247:AA249" si="863">U247+Z247</f>
        <v>0</v>
      </c>
      <c r="AB247" s="43">
        <f t="shared" ref="AB247:AB249" si="864">ROUND((U247+V247+W247)*33.8%,0)</f>
        <v>0</v>
      </c>
      <c r="AC247" s="43">
        <f t="shared" ref="AC247:AC249" si="865">ROUND(U247*2%,0)</f>
        <v>0</v>
      </c>
      <c r="AD247" s="43"/>
      <c r="AE247" s="43"/>
      <c r="AF247" s="43"/>
      <c r="AG247" s="43">
        <f t="shared" ref="AG247:AG249" si="866">AD247+AE247+AF247</f>
        <v>0</v>
      </c>
      <c r="AH247" s="32"/>
      <c r="AI247" s="32"/>
      <c r="AJ247" s="18"/>
      <c r="AK247" s="18"/>
      <c r="AL247" s="18"/>
      <c r="AM247" s="18"/>
      <c r="AN247" s="32">
        <f t="shared" ref="AN247:AN249" si="867">AH247+AJ247+AK247+AL247</f>
        <v>0</v>
      </c>
      <c r="AO247" s="32">
        <f t="shared" ref="AO247:AO249" si="868">AI247+AM247</f>
        <v>0</v>
      </c>
      <c r="AP247" s="32">
        <f t="shared" ref="AP247:AP249" si="869">AN247+AO247</f>
        <v>0</v>
      </c>
      <c r="AQ247" s="43">
        <f t="shared" ref="AQ247:AQ249" si="870">AR247+AS247+AT247+AU247+AV247</f>
        <v>11739872</v>
      </c>
      <c r="AR247" s="43">
        <f t="shared" ref="AR247:AR249" si="871">H247+U247</f>
        <v>8517833</v>
      </c>
      <c r="AS247" s="43">
        <f t="shared" ref="AS247:AS249" si="872">I247+Z247</f>
        <v>80000</v>
      </c>
      <c r="AT247" s="43">
        <f t="shared" ref="AT247:AU249" si="873">J247+AB247</f>
        <v>2906067</v>
      </c>
      <c r="AU247" s="43">
        <f t="shared" si="873"/>
        <v>170357</v>
      </c>
      <c r="AV247" s="43">
        <f t="shared" ref="AV247:AV249" si="874">L247+AG247</f>
        <v>65615</v>
      </c>
      <c r="AW247" s="32">
        <f t="shared" ref="AW247:AW249" si="875">AX247+AY247</f>
        <v>17.420000000000002</v>
      </c>
      <c r="AX247" s="32">
        <f t="shared" ref="AX247:AY249" si="876">N247+AN247</f>
        <v>10.930000000000001</v>
      </c>
      <c r="AY247" s="32">
        <f t="shared" si="876"/>
        <v>6.49</v>
      </c>
    </row>
    <row r="248" spans="1:52" x14ac:dyDescent="0.25">
      <c r="A248" s="2">
        <v>1474</v>
      </c>
      <c r="B248" s="18">
        <v>600029107</v>
      </c>
      <c r="C248" s="18" t="s">
        <v>152</v>
      </c>
      <c r="D248" s="2">
        <v>3133</v>
      </c>
      <c r="E248" s="2" t="s">
        <v>62</v>
      </c>
      <c r="F248" s="18" t="s">
        <v>218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18">
        <v>0</v>
      </c>
      <c r="N248" s="18">
        <v>0</v>
      </c>
      <c r="O248" s="18">
        <v>0</v>
      </c>
      <c r="P248" s="43"/>
      <c r="Q248" s="43"/>
      <c r="R248" s="43"/>
      <c r="S248" s="43"/>
      <c r="T248" s="43"/>
      <c r="U248" s="43">
        <f t="shared" si="861"/>
        <v>0</v>
      </c>
      <c r="V248" s="43"/>
      <c r="W248" s="43"/>
      <c r="X248" s="43"/>
      <c r="Y248" s="43"/>
      <c r="Z248" s="43">
        <f t="shared" si="862"/>
        <v>0</v>
      </c>
      <c r="AA248" s="43">
        <f t="shared" si="863"/>
        <v>0</v>
      </c>
      <c r="AB248" s="43">
        <f t="shared" si="864"/>
        <v>0</v>
      </c>
      <c r="AC248" s="43">
        <f t="shared" si="865"/>
        <v>0</v>
      </c>
      <c r="AD248" s="43"/>
      <c r="AE248" s="43"/>
      <c r="AF248" s="43"/>
      <c r="AG248" s="43">
        <f t="shared" si="866"/>
        <v>0</v>
      </c>
      <c r="AH248" s="32"/>
      <c r="AI248" s="32"/>
      <c r="AJ248" s="18"/>
      <c r="AK248" s="18"/>
      <c r="AL248" s="18"/>
      <c r="AM248" s="18"/>
      <c r="AN248" s="32">
        <f t="shared" si="867"/>
        <v>0</v>
      </c>
      <c r="AO248" s="32">
        <f t="shared" si="868"/>
        <v>0</v>
      </c>
      <c r="AP248" s="32">
        <f t="shared" si="869"/>
        <v>0</v>
      </c>
      <c r="AQ248" s="43">
        <f t="shared" si="870"/>
        <v>0</v>
      </c>
      <c r="AR248" s="43">
        <f t="shared" si="871"/>
        <v>0</v>
      </c>
      <c r="AS248" s="43">
        <f t="shared" si="872"/>
        <v>0</v>
      </c>
      <c r="AT248" s="43">
        <f t="shared" si="873"/>
        <v>0</v>
      </c>
      <c r="AU248" s="43">
        <f t="shared" si="873"/>
        <v>0</v>
      </c>
      <c r="AV248" s="43">
        <f t="shared" si="874"/>
        <v>0</v>
      </c>
      <c r="AW248" s="32">
        <f t="shared" si="875"/>
        <v>0</v>
      </c>
      <c r="AX248" s="32">
        <f t="shared" si="876"/>
        <v>0</v>
      </c>
      <c r="AY248" s="32">
        <f t="shared" si="876"/>
        <v>0</v>
      </c>
    </row>
    <row r="249" spans="1:52" x14ac:dyDescent="0.25">
      <c r="A249" s="2">
        <v>1474</v>
      </c>
      <c r="B249" s="18">
        <v>600029107</v>
      </c>
      <c r="C249" s="18" t="s">
        <v>152</v>
      </c>
      <c r="D249" s="2">
        <v>3141</v>
      </c>
      <c r="E249" s="2" t="s">
        <v>63</v>
      </c>
      <c r="F249" s="18" t="s">
        <v>218</v>
      </c>
      <c r="G249" s="43">
        <v>247811</v>
      </c>
      <c r="H249" s="43">
        <v>171739</v>
      </c>
      <c r="I249" s="43">
        <v>10000</v>
      </c>
      <c r="J249" s="43">
        <v>61427</v>
      </c>
      <c r="K249" s="43">
        <v>3435</v>
      </c>
      <c r="L249" s="43">
        <v>1210</v>
      </c>
      <c r="M249" s="18">
        <v>0.57999999999999996</v>
      </c>
      <c r="N249" s="18">
        <v>0</v>
      </c>
      <c r="O249" s="18">
        <v>0.57999999999999996</v>
      </c>
      <c r="P249" s="43"/>
      <c r="Q249" s="43"/>
      <c r="R249" s="43"/>
      <c r="S249" s="43"/>
      <c r="T249" s="43"/>
      <c r="U249" s="43">
        <f t="shared" si="861"/>
        <v>0</v>
      </c>
      <c r="V249" s="43"/>
      <c r="W249" s="43"/>
      <c r="X249" s="43"/>
      <c r="Y249" s="43"/>
      <c r="Z249" s="43">
        <f t="shared" si="862"/>
        <v>0</v>
      </c>
      <c r="AA249" s="43">
        <f t="shared" si="863"/>
        <v>0</v>
      </c>
      <c r="AB249" s="43">
        <f t="shared" si="864"/>
        <v>0</v>
      </c>
      <c r="AC249" s="43">
        <f t="shared" si="865"/>
        <v>0</v>
      </c>
      <c r="AD249" s="43"/>
      <c r="AE249" s="43"/>
      <c r="AF249" s="43"/>
      <c r="AG249" s="43">
        <f t="shared" si="866"/>
        <v>0</v>
      </c>
      <c r="AH249" s="32"/>
      <c r="AI249" s="32"/>
      <c r="AJ249" s="18"/>
      <c r="AK249" s="18"/>
      <c r="AL249" s="18"/>
      <c r="AM249" s="18"/>
      <c r="AN249" s="32">
        <f t="shared" si="867"/>
        <v>0</v>
      </c>
      <c r="AO249" s="32">
        <f t="shared" si="868"/>
        <v>0</v>
      </c>
      <c r="AP249" s="32">
        <f t="shared" si="869"/>
        <v>0</v>
      </c>
      <c r="AQ249" s="43">
        <f t="shared" si="870"/>
        <v>247811</v>
      </c>
      <c r="AR249" s="43">
        <f t="shared" si="871"/>
        <v>171739</v>
      </c>
      <c r="AS249" s="43">
        <f t="shared" si="872"/>
        <v>10000</v>
      </c>
      <c r="AT249" s="43">
        <f t="shared" si="873"/>
        <v>61427</v>
      </c>
      <c r="AU249" s="43">
        <f t="shared" si="873"/>
        <v>3435</v>
      </c>
      <c r="AV249" s="43">
        <f t="shared" si="874"/>
        <v>1210</v>
      </c>
      <c r="AW249" s="32">
        <f t="shared" si="875"/>
        <v>0.57999999999999996</v>
      </c>
      <c r="AX249" s="32">
        <f t="shared" si="876"/>
        <v>0</v>
      </c>
      <c r="AY249" s="32">
        <f t="shared" si="876"/>
        <v>0.57999999999999996</v>
      </c>
    </row>
    <row r="250" spans="1:52" x14ac:dyDescent="0.25">
      <c r="A250" s="23"/>
      <c r="B250" s="24"/>
      <c r="C250" s="24" t="s">
        <v>210</v>
      </c>
      <c r="D250" s="23"/>
      <c r="E250" s="23"/>
      <c r="F250" s="24"/>
      <c r="G250" s="26">
        <v>11987683</v>
      </c>
      <c r="H250" s="26">
        <v>8689572</v>
      </c>
      <c r="I250" s="26">
        <v>90000</v>
      </c>
      <c r="J250" s="26">
        <v>2967494</v>
      </c>
      <c r="K250" s="26">
        <v>173792</v>
      </c>
      <c r="L250" s="26">
        <v>66825</v>
      </c>
      <c r="M250" s="24">
        <v>18</v>
      </c>
      <c r="N250" s="24">
        <v>10.930000000000001</v>
      </c>
      <c r="O250" s="24">
        <v>7.07</v>
      </c>
      <c r="P250" s="26">
        <f t="shared" ref="P250:AY250" si="877">SUM(P247:P249)</f>
        <v>0</v>
      </c>
      <c r="Q250" s="26">
        <f t="shared" si="877"/>
        <v>0</v>
      </c>
      <c r="R250" s="26">
        <f t="shared" si="877"/>
        <v>0</v>
      </c>
      <c r="S250" s="26">
        <f t="shared" si="877"/>
        <v>0</v>
      </c>
      <c r="T250" s="26">
        <f t="shared" si="877"/>
        <v>0</v>
      </c>
      <c r="U250" s="26">
        <f t="shared" si="877"/>
        <v>0</v>
      </c>
      <c r="V250" s="26">
        <f t="shared" si="877"/>
        <v>0</v>
      </c>
      <c r="W250" s="26">
        <f t="shared" si="877"/>
        <v>0</v>
      </c>
      <c r="X250" s="26">
        <f t="shared" si="877"/>
        <v>0</v>
      </c>
      <c r="Y250" s="26">
        <f t="shared" si="877"/>
        <v>0</v>
      </c>
      <c r="Z250" s="26">
        <f t="shared" si="877"/>
        <v>0</v>
      </c>
      <c r="AA250" s="26">
        <f t="shared" si="877"/>
        <v>0</v>
      </c>
      <c r="AB250" s="26">
        <f t="shared" si="877"/>
        <v>0</v>
      </c>
      <c r="AC250" s="26">
        <f t="shared" si="877"/>
        <v>0</v>
      </c>
      <c r="AD250" s="26">
        <f t="shared" si="877"/>
        <v>0</v>
      </c>
      <c r="AE250" s="26">
        <f t="shared" si="877"/>
        <v>0</v>
      </c>
      <c r="AF250" s="26">
        <f t="shared" si="877"/>
        <v>0</v>
      </c>
      <c r="AG250" s="26">
        <f t="shared" si="877"/>
        <v>0</v>
      </c>
      <c r="AH250" s="51">
        <f t="shared" si="877"/>
        <v>0</v>
      </c>
      <c r="AI250" s="51">
        <f t="shared" si="877"/>
        <v>0</v>
      </c>
      <c r="AJ250" s="24">
        <f t="shared" si="877"/>
        <v>0</v>
      </c>
      <c r="AK250" s="24">
        <f t="shared" si="877"/>
        <v>0</v>
      </c>
      <c r="AL250" s="24">
        <f t="shared" si="877"/>
        <v>0</v>
      </c>
      <c r="AM250" s="24">
        <f t="shared" si="877"/>
        <v>0</v>
      </c>
      <c r="AN250" s="51">
        <f t="shared" si="877"/>
        <v>0</v>
      </c>
      <c r="AO250" s="51">
        <f t="shared" si="877"/>
        <v>0</v>
      </c>
      <c r="AP250" s="51">
        <f t="shared" si="877"/>
        <v>0</v>
      </c>
      <c r="AQ250" s="26">
        <f t="shared" si="877"/>
        <v>11987683</v>
      </c>
      <c r="AR250" s="26">
        <f t="shared" si="877"/>
        <v>8689572</v>
      </c>
      <c r="AS250" s="26">
        <f t="shared" si="877"/>
        <v>90000</v>
      </c>
      <c r="AT250" s="26">
        <f t="shared" si="877"/>
        <v>2967494</v>
      </c>
      <c r="AU250" s="26">
        <f t="shared" si="877"/>
        <v>173792</v>
      </c>
      <c r="AV250" s="26">
        <f t="shared" si="877"/>
        <v>66825</v>
      </c>
      <c r="AW250" s="51">
        <f t="shared" si="877"/>
        <v>18</v>
      </c>
      <c r="AX250" s="51">
        <f t="shared" si="877"/>
        <v>10.930000000000001</v>
      </c>
      <c r="AY250" s="51">
        <f t="shared" si="877"/>
        <v>7.07</v>
      </c>
      <c r="AZ250" s="15">
        <f>AR250-H250</f>
        <v>0</v>
      </c>
    </row>
    <row r="251" spans="1:52" x14ac:dyDescent="0.25">
      <c r="A251" s="2">
        <v>1475</v>
      </c>
      <c r="B251" s="18">
        <v>600029166</v>
      </c>
      <c r="C251" s="18" t="s">
        <v>153</v>
      </c>
      <c r="D251" s="2">
        <v>3133</v>
      </c>
      <c r="E251" s="2" t="s">
        <v>75</v>
      </c>
      <c r="F251" s="18" t="s">
        <v>218</v>
      </c>
      <c r="G251" s="43">
        <v>15371899</v>
      </c>
      <c r="H251" s="43">
        <v>11195419</v>
      </c>
      <c r="I251" s="43">
        <v>65800</v>
      </c>
      <c r="J251" s="43">
        <v>3800952</v>
      </c>
      <c r="K251" s="43">
        <v>223908</v>
      </c>
      <c r="L251" s="43">
        <v>85820</v>
      </c>
      <c r="M251" s="18">
        <v>22.84</v>
      </c>
      <c r="N251" s="18">
        <v>14.34</v>
      </c>
      <c r="O251" s="18">
        <v>8.5</v>
      </c>
      <c r="P251" s="43"/>
      <c r="Q251" s="43"/>
      <c r="R251" s="43"/>
      <c r="S251" s="43"/>
      <c r="T251" s="43"/>
      <c r="U251" s="43">
        <f t="shared" ref="U251:U252" si="878">P251+Q251+R251+S251+T251</f>
        <v>0</v>
      </c>
      <c r="V251" s="43"/>
      <c r="W251" s="43"/>
      <c r="X251" s="43"/>
      <c r="Y251" s="43"/>
      <c r="Z251" s="43">
        <f t="shared" ref="Z251:Z252" si="879">V251+W251+X251+Y251</f>
        <v>0</v>
      </c>
      <c r="AA251" s="43">
        <f t="shared" ref="AA251:AA252" si="880">U251+Z251</f>
        <v>0</v>
      </c>
      <c r="AB251" s="43">
        <f t="shared" ref="AB251:AB252" si="881">ROUND((U251+V251+W251)*33.8%,0)</f>
        <v>0</v>
      </c>
      <c r="AC251" s="43">
        <f t="shared" ref="AC251:AC252" si="882">ROUND(U251*2%,0)</f>
        <v>0</v>
      </c>
      <c r="AD251" s="43"/>
      <c r="AE251" s="43"/>
      <c r="AF251" s="43"/>
      <c r="AG251" s="43">
        <f t="shared" ref="AG251:AG252" si="883">AD251+AE251+AF251</f>
        <v>0</v>
      </c>
      <c r="AH251" s="32"/>
      <c r="AI251" s="32"/>
      <c r="AJ251" s="18"/>
      <c r="AK251" s="18"/>
      <c r="AL251" s="18"/>
      <c r="AM251" s="18"/>
      <c r="AN251" s="32">
        <f t="shared" ref="AN251:AN252" si="884">AH251+AJ251+AK251+AL251</f>
        <v>0</v>
      </c>
      <c r="AO251" s="32">
        <f t="shared" ref="AO251:AO252" si="885">AI251+AM251</f>
        <v>0</v>
      </c>
      <c r="AP251" s="32">
        <f t="shared" ref="AP251:AP252" si="886">AN251+AO251</f>
        <v>0</v>
      </c>
      <c r="AQ251" s="43">
        <f t="shared" ref="AQ251:AQ252" si="887">AR251+AS251+AT251+AU251+AV251</f>
        <v>15371899</v>
      </c>
      <c r="AR251" s="43">
        <f t="shared" ref="AR251:AR252" si="888">H251+U251</f>
        <v>11195419</v>
      </c>
      <c r="AS251" s="43">
        <f t="shared" ref="AS251:AS252" si="889">I251+Z251</f>
        <v>65800</v>
      </c>
      <c r="AT251" s="43">
        <f t="shared" ref="AT251:AU252" si="890">J251+AB251</f>
        <v>3800952</v>
      </c>
      <c r="AU251" s="43">
        <f t="shared" si="890"/>
        <v>223908</v>
      </c>
      <c r="AV251" s="43">
        <f t="shared" ref="AV251:AV252" si="891">L251+AG251</f>
        <v>85820</v>
      </c>
      <c r="AW251" s="32">
        <f t="shared" ref="AW251:AW252" si="892">AX251+AY251</f>
        <v>22.84</v>
      </c>
      <c r="AX251" s="32">
        <f t="shared" ref="AX251:AY252" si="893">N251+AN251</f>
        <v>14.34</v>
      </c>
      <c r="AY251" s="32">
        <f t="shared" si="893"/>
        <v>8.5</v>
      </c>
    </row>
    <row r="252" spans="1:52" x14ac:dyDescent="0.25">
      <c r="A252" s="2">
        <v>1475</v>
      </c>
      <c r="B252" s="18">
        <v>600029166</v>
      </c>
      <c r="C252" s="18" t="s">
        <v>153</v>
      </c>
      <c r="D252" s="2">
        <v>3133</v>
      </c>
      <c r="E252" s="2" t="s">
        <v>62</v>
      </c>
      <c r="F252" s="18" t="s">
        <v>218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18">
        <v>0</v>
      </c>
      <c r="N252" s="18">
        <v>0</v>
      </c>
      <c r="O252" s="18">
        <v>0</v>
      </c>
      <c r="P252" s="43"/>
      <c r="Q252" s="43"/>
      <c r="R252" s="43"/>
      <c r="S252" s="43"/>
      <c r="T252" s="43"/>
      <c r="U252" s="43">
        <f t="shared" si="878"/>
        <v>0</v>
      </c>
      <c r="V252" s="43"/>
      <c r="W252" s="43"/>
      <c r="X252" s="43"/>
      <c r="Y252" s="43"/>
      <c r="Z252" s="43">
        <f t="shared" si="879"/>
        <v>0</v>
      </c>
      <c r="AA252" s="43">
        <f t="shared" si="880"/>
        <v>0</v>
      </c>
      <c r="AB252" s="43">
        <f t="shared" si="881"/>
        <v>0</v>
      </c>
      <c r="AC252" s="43">
        <f t="shared" si="882"/>
        <v>0</v>
      </c>
      <c r="AD252" s="43"/>
      <c r="AE252" s="43"/>
      <c r="AF252" s="43"/>
      <c r="AG252" s="43">
        <f t="shared" si="883"/>
        <v>0</v>
      </c>
      <c r="AH252" s="32"/>
      <c r="AI252" s="32"/>
      <c r="AJ252" s="18"/>
      <c r="AK252" s="18"/>
      <c r="AL252" s="18"/>
      <c r="AM252" s="18"/>
      <c r="AN252" s="32">
        <f t="shared" si="884"/>
        <v>0</v>
      </c>
      <c r="AO252" s="32">
        <f t="shared" si="885"/>
        <v>0</v>
      </c>
      <c r="AP252" s="32">
        <f t="shared" si="886"/>
        <v>0</v>
      </c>
      <c r="AQ252" s="43">
        <f t="shared" si="887"/>
        <v>0</v>
      </c>
      <c r="AR252" s="43">
        <f t="shared" si="888"/>
        <v>0</v>
      </c>
      <c r="AS252" s="43">
        <f t="shared" si="889"/>
        <v>0</v>
      </c>
      <c r="AT252" s="43">
        <f t="shared" si="890"/>
        <v>0</v>
      </c>
      <c r="AU252" s="43">
        <f t="shared" si="890"/>
        <v>0</v>
      </c>
      <c r="AV252" s="43">
        <f t="shared" si="891"/>
        <v>0</v>
      </c>
      <c r="AW252" s="32">
        <f t="shared" si="892"/>
        <v>0</v>
      </c>
      <c r="AX252" s="32">
        <f t="shared" si="893"/>
        <v>0</v>
      </c>
      <c r="AY252" s="32">
        <f t="shared" si="893"/>
        <v>0</v>
      </c>
    </row>
    <row r="253" spans="1:52" x14ac:dyDescent="0.25">
      <c r="A253" s="23"/>
      <c r="B253" s="24"/>
      <c r="C253" s="24" t="s">
        <v>211</v>
      </c>
      <c r="D253" s="23"/>
      <c r="E253" s="23"/>
      <c r="F253" s="24"/>
      <c r="G253" s="26">
        <v>15371899</v>
      </c>
      <c r="H253" s="26">
        <v>11195419</v>
      </c>
      <c r="I253" s="26">
        <v>65800</v>
      </c>
      <c r="J253" s="26">
        <v>3800952</v>
      </c>
      <c r="K253" s="26">
        <v>223908</v>
      </c>
      <c r="L253" s="26">
        <v>85820</v>
      </c>
      <c r="M253" s="24">
        <v>22.84</v>
      </c>
      <c r="N253" s="24">
        <v>14.34</v>
      </c>
      <c r="O253" s="24">
        <v>8.5</v>
      </c>
      <c r="P253" s="26">
        <f t="shared" ref="P253:AY253" si="894">SUM(P251:P252)</f>
        <v>0</v>
      </c>
      <c r="Q253" s="26">
        <f t="shared" si="894"/>
        <v>0</v>
      </c>
      <c r="R253" s="26">
        <f t="shared" si="894"/>
        <v>0</v>
      </c>
      <c r="S253" s="26">
        <f t="shared" si="894"/>
        <v>0</v>
      </c>
      <c r="T253" s="26">
        <f t="shared" si="894"/>
        <v>0</v>
      </c>
      <c r="U253" s="26">
        <f t="shared" si="894"/>
        <v>0</v>
      </c>
      <c r="V253" s="26">
        <f t="shared" si="894"/>
        <v>0</v>
      </c>
      <c r="W253" s="26">
        <f t="shared" si="894"/>
        <v>0</v>
      </c>
      <c r="X253" s="26">
        <f t="shared" si="894"/>
        <v>0</v>
      </c>
      <c r="Y253" s="26">
        <f t="shared" si="894"/>
        <v>0</v>
      </c>
      <c r="Z253" s="26">
        <f t="shared" si="894"/>
        <v>0</v>
      </c>
      <c r="AA253" s="26">
        <f t="shared" si="894"/>
        <v>0</v>
      </c>
      <c r="AB253" s="26">
        <f t="shared" si="894"/>
        <v>0</v>
      </c>
      <c r="AC253" s="26">
        <f t="shared" si="894"/>
        <v>0</v>
      </c>
      <c r="AD253" s="26">
        <f t="shared" si="894"/>
        <v>0</v>
      </c>
      <c r="AE253" s="26">
        <f t="shared" si="894"/>
        <v>0</v>
      </c>
      <c r="AF253" s="26">
        <f t="shared" si="894"/>
        <v>0</v>
      </c>
      <c r="AG253" s="26">
        <f t="shared" si="894"/>
        <v>0</v>
      </c>
      <c r="AH253" s="51">
        <f t="shared" si="894"/>
        <v>0</v>
      </c>
      <c r="AI253" s="51">
        <f t="shared" si="894"/>
        <v>0</v>
      </c>
      <c r="AJ253" s="24">
        <f t="shared" si="894"/>
        <v>0</v>
      </c>
      <c r="AK253" s="24">
        <f t="shared" si="894"/>
        <v>0</v>
      </c>
      <c r="AL253" s="24">
        <f t="shared" si="894"/>
        <v>0</v>
      </c>
      <c r="AM253" s="24">
        <f t="shared" si="894"/>
        <v>0</v>
      </c>
      <c r="AN253" s="51">
        <f t="shared" si="894"/>
        <v>0</v>
      </c>
      <c r="AO253" s="51">
        <f t="shared" si="894"/>
        <v>0</v>
      </c>
      <c r="AP253" s="51">
        <f t="shared" si="894"/>
        <v>0</v>
      </c>
      <c r="AQ253" s="26">
        <f t="shared" si="894"/>
        <v>15371899</v>
      </c>
      <c r="AR253" s="26">
        <f t="shared" si="894"/>
        <v>11195419</v>
      </c>
      <c r="AS253" s="26">
        <f t="shared" si="894"/>
        <v>65800</v>
      </c>
      <c r="AT253" s="26">
        <f t="shared" si="894"/>
        <v>3800952</v>
      </c>
      <c r="AU253" s="26">
        <f t="shared" si="894"/>
        <v>223908</v>
      </c>
      <c r="AV253" s="26">
        <f t="shared" si="894"/>
        <v>85820</v>
      </c>
      <c r="AW253" s="51">
        <f t="shared" si="894"/>
        <v>22.84</v>
      </c>
      <c r="AX253" s="51">
        <f t="shared" si="894"/>
        <v>14.34</v>
      </c>
      <c r="AY253" s="51">
        <f t="shared" si="894"/>
        <v>8.5</v>
      </c>
      <c r="AZ253" s="15">
        <f>AR253-H253</f>
        <v>0</v>
      </c>
    </row>
    <row r="254" spans="1:52" x14ac:dyDescent="0.25">
      <c r="A254" s="2">
        <v>1476</v>
      </c>
      <c r="B254" s="18">
        <v>600029808</v>
      </c>
      <c r="C254" s="18" t="s">
        <v>154</v>
      </c>
      <c r="D254" s="2">
        <v>3133</v>
      </c>
      <c r="E254" s="2" t="s">
        <v>75</v>
      </c>
      <c r="F254" s="18" t="s">
        <v>218</v>
      </c>
      <c r="G254" s="43">
        <v>7896797</v>
      </c>
      <c r="H254" s="43">
        <v>5516478</v>
      </c>
      <c r="I254" s="43">
        <v>270000</v>
      </c>
      <c r="J254" s="43">
        <v>1955829</v>
      </c>
      <c r="K254" s="43">
        <v>110330</v>
      </c>
      <c r="L254" s="43">
        <v>44160</v>
      </c>
      <c r="M254" s="18">
        <v>11.399999999999999</v>
      </c>
      <c r="N254" s="18">
        <v>7.1099999999999994</v>
      </c>
      <c r="O254" s="18">
        <v>4.29</v>
      </c>
      <c r="P254" s="43"/>
      <c r="Q254" s="43"/>
      <c r="R254" s="43"/>
      <c r="S254" s="43"/>
      <c r="T254" s="43">
        <v>-36819</v>
      </c>
      <c r="U254" s="43">
        <f t="shared" ref="U254:U256" si="895">P254+Q254+R254+S254+T254</f>
        <v>-36819</v>
      </c>
      <c r="V254" s="43"/>
      <c r="W254" s="43"/>
      <c r="X254" s="43"/>
      <c r="Y254" s="43"/>
      <c r="Z254" s="43">
        <f t="shared" ref="Z254:Z256" si="896">V254+W254+X254+Y254</f>
        <v>0</v>
      </c>
      <c r="AA254" s="43">
        <f t="shared" ref="AA254:AA256" si="897">U254+Z254</f>
        <v>-36819</v>
      </c>
      <c r="AB254" s="43">
        <f t="shared" ref="AB254:AB256" si="898">ROUND((U254+V254+W254)*33.8%,0)</f>
        <v>-12445</v>
      </c>
      <c r="AC254" s="43">
        <f t="shared" ref="AC254:AC256" si="899">ROUND(U254*2%,0)</f>
        <v>-736</v>
      </c>
      <c r="AD254" s="43"/>
      <c r="AE254" s="43"/>
      <c r="AF254" s="43">
        <v>50000</v>
      </c>
      <c r="AG254" s="43">
        <f t="shared" ref="AG254:AG256" si="900">AD254+AE254+AF254</f>
        <v>50000</v>
      </c>
      <c r="AH254" s="32"/>
      <c r="AI254" s="32"/>
      <c r="AJ254" s="18"/>
      <c r="AK254" s="18"/>
      <c r="AL254" s="18"/>
      <c r="AM254" s="18"/>
      <c r="AN254" s="32">
        <f t="shared" ref="AN254:AN256" si="901">AH254+AJ254+AK254+AL254</f>
        <v>0</v>
      </c>
      <c r="AO254" s="32">
        <f t="shared" ref="AO254:AO256" si="902">AI254+AM254</f>
        <v>0</v>
      </c>
      <c r="AP254" s="32">
        <f t="shared" ref="AP254:AP256" si="903">AN254+AO254</f>
        <v>0</v>
      </c>
      <c r="AQ254" s="43">
        <f t="shared" ref="AQ254:AQ256" si="904">AR254+AS254+AT254+AU254+AV254</f>
        <v>7896797</v>
      </c>
      <c r="AR254" s="43">
        <f t="shared" ref="AR254:AR256" si="905">H254+U254</f>
        <v>5479659</v>
      </c>
      <c r="AS254" s="43">
        <f t="shared" ref="AS254:AS256" si="906">I254+Z254</f>
        <v>270000</v>
      </c>
      <c r="AT254" s="43">
        <f t="shared" ref="AT254:AU256" si="907">J254+AB254</f>
        <v>1943384</v>
      </c>
      <c r="AU254" s="43">
        <f t="shared" si="907"/>
        <v>109594</v>
      </c>
      <c r="AV254" s="43">
        <f t="shared" ref="AV254:AV256" si="908">L254+AG254</f>
        <v>94160</v>
      </c>
      <c r="AW254" s="32">
        <f t="shared" ref="AW254:AW256" si="909">AX254+AY254</f>
        <v>11.399999999999999</v>
      </c>
      <c r="AX254" s="32">
        <f t="shared" ref="AX254:AY256" si="910">N254+AN254</f>
        <v>7.1099999999999994</v>
      </c>
      <c r="AY254" s="32">
        <f t="shared" si="910"/>
        <v>4.29</v>
      </c>
    </row>
    <row r="255" spans="1:52" x14ac:dyDescent="0.25">
      <c r="A255" s="2">
        <v>1476</v>
      </c>
      <c r="B255" s="18">
        <v>600029808</v>
      </c>
      <c r="C255" s="18" t="s">
        <v>154</v>
      </c>
      <c r="D255" s="2">
        <v>3133</v>
      </c>
      <c r="E255" s="2" t="s">
        <v>62</v>
      </c>
      <c r="F255" s="18" t="s">
        <v>218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18">
        <v>0</v>
      </c>
      <c r="N255" s="18">
        <v>0</v>
      </c>
      <c r="O255" s="18">
        <v>0</v>
      </c>
      <c r="P255" s="43"/>
      <c r="Q255" s="43"/>
      <c r="R255" s="43"/>
      <c r="S255" s="43"/>
      <c r="T255" s="43"/>
      <c r="U255" s="43">
        <f t="shared" si="895"/>
        <v>0</v>
      </c>
      <c r="V255" s="43"/>
      <c r="W255" s="43"/>
      <c r="X255" s="43"/>
      <c r="Y255" s="43"/>
      <c r="Z255" s="43">
        <f t="shared" si="896"/>
        <v>0</v>
      </c>
      <c r="AA255" s="43">
        <f t="shared" si="897"/>
        <v>0</v>
      </c>
      <c r="AB255" s="43">
        <f t="shared" si="898"/>
        <v>0</v>
      </c>
      <c r="AC255" s="43">
        <f t="shared" si="899"/>
        <v>0</v>
      </c>
      <c r="AD255" s="43"/>
      <c r="AE255" s="43"/>
      <c r="AF255" s="43"/>
      <c r="AG255" s="43">
        <f t="shared" si="900"/>
        <v>0</v>
      </c>
      <c r="AH255" s="32"/>
      <c r="AI255" s="32"/>
      <c r="AJ255" s="18"/>
      <c r="AK255" s="18"/>
      <c r="AL255" s="18"/>
      <c r="AM255" s="18"/>
      <c r="AN255" s="32">
        <f t="shared" si="901"/>
        <v>0</v>
      </c>
      <c r="AO255" s="32">
        <f t="shared" si="902"/>
        <v>0</v>
      </c>
      <c r="AP255" s="32">
        <f t="shared" si="903"/>
        <v>0</v>
      </c>
      <c r="AQ255" s="43">
        <f t="shared" si="904"/>
        <v>0</v>
      </c>
      <c r="AR255" s="43">
        <f t="shared" si="905"/>
        <v>0</v>
      </c>
      <c r="AS255" s="43">
        <f t="shared" si="906"/>
        <v>0</v>
      </c>
      <c r="AT255" s="43">
        <f t="shared" si="907"/>
        <v>0</v>
      </c>
      <c r="AU255" s="43">
        <f t="shared" si="907"/>
        <v>0</v>
      </c>
      <c r="AV255" s="43">
        <f t="shared" si="908"/>
        <v>0</v>
      </c>
      <c r="AW255" s="32">
        <f t="shared" si="909"/>
        <v>0</v>
      </c>
      <c r="AX255" s="32">
        <f t="shared" si="910"/>
        <v>0</v>
      </c>
      <c r="AY255" s="32">
        <f t="shared" si="910"/>
        <v>0</v>
      </c>
    </row>
    <row r="256" spans="1:52" x14ac:dyDescent="0.25">
      <c r="A256" s="2">
        <v>1476</v>
      </c>
      <c r="B256" s="18">
        <v>600029808</v>
      </c>
      <c r="C256" s="18" t="s">
        <v>154</v>
      </c>
      <c r="D256" s="2">
        <v>3141</v>
      </c>
      <c r="E256" s="2" t="s">
        <v>63</v>
      </c>
      <c r="F256" s="18" t="s">
        <v>218</v>
      </c>
      <c r="G256" s="43">
        <v>256529</v>
      </c>
      <c r="H256" s="43">
        <v>187983</v>
      </c>
      <c r="I256" s="43">
        <v>0</v>
      </c>
      <c r="J256" s="43">
        <v>63538</v>
      </c>
      <c r="K256" s="43">
        <v>3760</v>
      </c>
      <c r="L256" s="43">
        <v>1248</v>
      </c>
      <c r="M256" s="18">
        <v>0.64</v>
      </c>
      <c r="N256" s="18">
        <v>0</v>
      </c>
      <c r="O256" s="18">
        <v>0.64</v>
      </c>
      <c r="P256" s="43"/>
      <c r="Q256" s="43"/>
      <c r="R256" s="43"/>
      <c r="S256" s="43"/>
      <c r="T256" s="43"/>
      <c r="U256" s="43">
        <f t="shared" si="895"/>
        <v>0</v>
      </c>
      <c r="V256" s="43"/>
      <c r="W256" s="43"/>
      <c r="X256" s="43"/>
      <c r="Y256" s="43"/>
      <c r="Z256" s="43">
        <f t="shared" si="896"/>
        <v>0</v>
      </c>
      <c r="AA256" s="43">
        <f t="shared" si="897"/>
        <v>0</v>
      </c>
      <c r="AB256" s="43">
        <f t="shared" si="898"/>
        <v>0</v>
      </c>
      <c r="AC256" s="43">
        <f t="shared" si="899"/>
        <v>0</v>
      </c>
      <c r="AD256" s="43"/>
      <c r="AE256" s="43"/>
      <c r="AF256" s="43"/>
      <c r="AG256" s="43">
        <f t="shared" si="900"/>
        <v>0</v>
      </c>
      <c r="AH256" s="32"/>
      <c r="AI256" s="32"/>
      <c r="AJ256" s="18"/>
      <c r="AK256" s="18"/>
      <c r="AL256" s="18"/>
      <c r="AM256" s="18"/>
      <c r="AN256" s="32">
        <f t="shared" si="901"/>
        <v>0</v>
      </c>
      <c r="AO256" s="32">
        <f t="shared" si="902"/>
        <v>0</v>
      </c>
      <c r="AP256" s="32">
        <f t="shared" si="903"/>
        <v>0</v>
      </c>
      <c r="AQ256" s="43">
        <f t="shared" si="904"/>
        <v>256529</v>
      </c>
      <c r="AR256" s="43">
        <f t="shared" si="905"/>
        <v>187983</v>
      </c>
      <c r="AS256" s="43">
        <f t="shared" si="906"/>
        <v>0</v>
      </c>
      <c r="AT256" s="43">
        <f t="shared" si="907"/>
        <v>63538</v>
      </c>
      <c r="AU256" s="43">
        <f t="shared" si="907"/>
        <v>3760</v>
      </c>
      <c r="AV256" s="43">
        <f t="shared" si="908"/>
        <v>1248</v>
      </c>
      <c r="AW256" s="32">
        <f t="shared" si="909"/>
        <v>0.64</v>
      </c>
      <c r="AX256" s="32">
        <f t="shared" si="910"/>
        <v>0</v>
      </c>
      <c r="AY256" s="32">
        <f t="shared" si="910"/>
        <v>0.64</v>
      </c>
    </row>
    <row r="257" spans="1:52" x14ac:dyDescent="0.25">
      <c r="A257" s="23"/>
      <c r="B257" s="24"/>
      <c r="C257" s="24" t="s">
        <v>212</v>
      </c>
      <c r="D257" s="23"/>
      <c r="E257" s="23"/>
      <c r="F257" s="24"/>
      <c r="G257" s="26">
        <v>8153326</v>
      </c>
      <c r="H257" s="26">
        <v>5704461</v>
      </c>
      <c r="I257" s="26">
        <v>270000</v>
      </c>
      <c r="J257" s="26">
        <v>2019367</v>
      </c>
      <c r="K257" s="26">
        <v>114090</v>
      </c>
      <c r="L257" s="26">
        <v>45408</v>
      </c>
      <c r="M257" s="24">
        <v>12.04</v>
      </c>
      <c r="N257" s="24">
        <v>7.1099999999999994</v>
      </c>
      <c r="O257" s="24">
        <v>4.93</v>
      </c>
      <c r="P257" s="26">
        <f t="shared" ref="P257:AY257" si="911">SUM(P254:P256)</f>
        <v>0</v>
      </c>
      <c r="Q257" s="26">
        <f t="shared" si="911"/>
        <v>0</v>
      </c>
      <c r="R257" s="26">
        <f t="shared" si="911"/>
        <v>0</v>
      </c>
      <c r="S257" s="26">
        <f t="shared" si="911"/>
        <v>0</v>
      </c>
      <c r="T257" s="26">
        <f t="shared" si="911"/>
        <v>-36819</v>
      </c>
      <c r="U257" s="26">
        <f t="shared" si="911"/>
        <v>-36819</v>
      </c>
      <c r="V257" s="26">
        <f t="shared" si="911"/>
        <v>0</v>
      </c>
      <c r="W257" s="26">
        <f t="shared" si="911"/>
        <v>0</v>
      </c>
      <c r="X257" s="26">
        <f t="shared" si="911"/>
        <v>0</v>
      </c>
      <c r="Y257" s="26">
        <f t="shared" si="911"/>
        <v>0</v>
      </c>
      <c r="Z257" s="26">
        <f t="shared" si="911"/>
        <v>0</v>
      </c>
      <c r="AA257" s="26">
        <f t="shared" si="911"/>
        <v>-36819</v>
      </c>
      <c r="AB257" s="26">
        <f t="shared" si="911"/>
        <v>-12445</v>
      </c>
      <c r="AC257" s="26">
        <f t="shared" si="911"/>
        <v>-736</v>
      </c>
      <c r="AD257" s="26">
        <f t="shared" si="911"/>
        <v>0</v>
      </c>
      <c r="AE257" s="26">
        <f t="shared" si="911"/>
        <v>0</v>
      </c>
      <c r="AF257" s="26">
        <f t="shared" si="911"/>
        <v>50000</v>
      </c>
      <c r="AG257" s="26">
        <f t="shared" si="911"/>
        <v>50000</v>
      </c>
      <c r="AH257" s="51">
        <f t="shared" si="911"/>
        <v>0</v>
      </c>
      <c r="AI257" s="51">
        <f t="shared" si="911"/>
        <v>0</v>
      </c>
      <c r="AJ257" s="24">
        <f t="shared" si="911"/>
        <v>0</v>
      </c>
      <c r="AK257" s="24">
        <f t="shared" si="911"/>
        <v>0</v>
      </c>
      <c r="AL257" s="24">
        <f t="shared" si="911"/>
        <v>0</v>
      </c>
      <c r="AM257" s="24">
        <f t="shared" si="911"/>
        <v>0</v>
      </c>
      <c r="AN257" s="51">
        <f t="shared" si="911"/>
        <v>0</v>
      </c>
      <c r="AO257" s="51">
        <f t="shared" si="911"/>
        <v>0</v>
      </c>
      <c r="AP257" s="51">
        <f t="shared" si="911"/>
        <v>0</v>
      </c>
      <c r="AQ257" s="26">
        <f t="shared" si="911"/>
        <v>8153326</v>
      </c>
      <c r="AR257" s="26">
        <f t="shared" si="911"/>
        <v>5667642</v>
      </c>
      <c r="AS257" s="26">
        <f t="shared" si="911"/>
        <v>270000</v>
      </c>
      <c r="AT257" s="26">
        <f t="shared" si="911"/>
        <v>2006922</v>
      </c>
      <c r="AU257" s="26">
        <f t="shared" si="911"/>
        <v>113354</v>
      </c>
      <c r="AV257" s="26">
        <f t="shared" si="911"/>
        <v>95408</v>
      </c>
      <c r="AW257" s="51">
        <f t="shared" si="911"/>
        <v>12.04</v>
      </c>
      <c r="AX257" s="51">
        <f t="shared" si="911"/>
        <v>7.1099999999999994</v>
      </c>
      <c r="AY257" s="51">
        <f t="shared" si="911"/>
        <v>4.93</v>
      </c>
      <c r="AZ257" s="15">
        <f>AR257-H257</f>
        <v>-36819</v>
      </c>
    </row>
    <row r="258" spans="1:52" x14ac:dyDescent="0.25">
      <c r="A258" s="2">
        <v>1491</v>
      </c>
      <c r="B258" s="18">
        <v>600033392</v>
      </c>
      <c r="C258" s="18" t="s">
        <v>155</v>
      </c>
      <c r="D258" s="2">
        <v>3146</v>
      </c>
      <c r="E258" s="2" t="s">
        <v>76</v>
      </c>
      <c r="F258" s="18" t="s">
        <v>218</v>
      </c>
      <c r="G258" s="43">
        <v>9579540</v>
      </c>
      <c r="H258" s="43">
        <v>6823887</v>
      </c>
      <c r="I258" s="43">
        <v>12000</v>
      </c>
      <c r="J258" s="43">
        <v>2310530</v>
      </c>
      <c r="K258" s="43">
        <v>136477</v>
      </c>
      <c r="L258" s="43">
        <v>296646</v>
      </c>
      <c r="M258" s="18">
        <v>12.66</v>
      </c>
      <c r="N258" s="18">
        <v>9.1</v>
      </c>
      <c r="O258" s="18">
        <v>3.5599999999999996</v>
      </c>
      <c r="P258" s="43"/>
      <c r="Q258" s="43"/>
      <c r="R258" s="43"/>
      <c r="S258" s="43"/>
      <c r="T258" s="43"/>
      <c r="U258" s="43">
        <f t="shared" ref="U258:U259" si="912">P258+Q258+R258+S258+T258</f>
        <v>0</v>
      </c>
      <c r="V258" s="43"/>
      <c r="W258" s="43"/>
      <c r="X258" s="43"/>
      <c r="Y258" s="43"/>
      <c r="Z258" s="43">
        <f t="shared" ref="Z258:Z259" si="913">V258+W258+X258+Y258</f>
        <v>0</v>
      </c>
      <c r="AA258" s="43">
        <f t="shared" ref="AA258:AA259" si="914">U258+Z258</f>
        <v>0</v>
      </c>
      <c r="AB258" s="43">
        <f t="shared" ref="AB258:AB259" si="915">ROUND((U258+V258+W258)*33.8%,0)</f>
        <v>0</v>
      </c>
      <c r="AC258" s="43">
        <f t="shared" ref="AC258:AC259" si="916">ROUND(U258*2%,0)</f>
        <v>0</v>
      </c>
      <c r="AD258" s="43"/>
      <c r="AE258" s="43"/>
      <c r="AF258" s="43"/>
      <c r="AG258" s="43">
        <f t="shared" ref="AG258:AG259" si="917">AD258+AE258+AF258</f>
        <v>0</v>
      </c>
      <c r="AH258" s="32"/>
      <c r="AI258" s="32"/>
      <c r="AJ258" s="18"/>
      <c r="AK258" s="18"/>
      <c r="AL258" s="18"/>
      <c r="AM258" s="18"/>
      <c r="AN258" s="32">
        <f t="shared" ref="AN258:AN259" si="918">AH258+AJ258+AK258+AL258</f>
        <v>0</v>
      </c>
      <c r="AO258" s="32">
        <f t="shared" ref="AO258:AO259" si="919">AI258+AM258</f>
        <v>0</v>
      </c>
      <c r="AP258" s="32">
        <f t="shared" ref="AP258:AP259" si="920">AN258+AO258</f>
        <v>0</v>
      </c>
      <c r="AQ258" s="43">
        <f t="shared" ref="AQ258:AQ259" si="921">AR258+AS258+AT258+AU258+AV258</f>
        <v>9579540</v>
      </c>
      <c r="AR258" s="43">
        <f t="shared" ref="AR258:AR259" si="922">H258+U258</f>
        <v>6823887</v>
      </c>
      <c r="AS258" s="43">
        <f t="shared" ref="AS258:AS259" si="923">I258+Z258</f>
        <v>12000</v>
      </c>
      <c r="AT258" s="43">
        <f t="shared" ref="AT258:AU259" si="924">J258+AB258</f>
        <v>2310530</v>
      </c>
      <c r="AU258" s="43">
        <f t="shared" si="924"/>
        <v>136477</v>
      </c>
      <c r="AV258" s="43">
        <f t="shared" ref="AV258:AV259" si="925">L258+AG258</f>
        <v>296646</v>
      </c>
      <c r="AW258" s="32">
        <f t="shared" ref="AW258:AW259" si="926">AX258+AY258</f>
        <v>12.66</v>
      </c>
      <c r="AX258" s="32">
        <f t="shared" ref="AX258:AY259" si="927">N258+AN258</f>
        <v>9.1</v>
      </c>
      <c r="AY258" s="32">
        <f t="shared" si="927"/>
        <v>3.5599999999999996</v>
      </c>
    </row>
    <row r="259" spans="1:52" x14ac:dyDescent="0.25">
      <c r="A259" s="2">
        <v>1491</v>
      </c>
      <c r="B259" s="18">
        <v>600033392</v>
      </c>
      <c r="C259" s="18" t="s">
        <v>155</v>
      </c>
      <c r="D259" s="2">
        <v>3146</v>
      </c>
      <c r="E259" s="2" t="s">
        <v>62</v>
      </c>
      <c r="F259" s="18" t="s">
        <v>218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18">
        <v>0</v>
      </c>
      <c r="N259" s="18">
        <v>0</v>
      </c>
      <c r="O259" s="18">
        <v>0</v>
      </c>
      <c r="P259" s="43"/>
      <c r="Q259" s="43"/>
      <c r="R259" s="43"/>
      <c r="S259" s="43"/>
      <c r="T259" s="43"/>
      <c r="U259" s="43">
        <f t="shared" si="912"/>
        <v>0</v>
      </c>
      <c r="V259" s="43"/>
      <c r="W259" s="43"/>
      <c r="X259" s="43"/>
      <c r="Y259" s="43"/>
      <c r="Z259" s="43">
        <f t="shared" si="913"/>
        <v>0</v>
      </c>
      <c r="AA259" s="43">
        <f t="shared" si="914"/>
        <v>0</v>
      </c>
      <c r="AB259" s="43">
        <f t="shared" si="915"/>
        <v>0</v>
      </c>
      <c r="AC259" s="43">
        <f t="shared" si="916"/>
        <v>0</v>
      </c>
      <c r="AD259" s="43"/>
      <c r="AE259" s="43"/>
      <c r="AF259" s="43"/>
      <c r="AG259" s="43">
        <f t="shared" si="917"/>
        <v>0</v>
      </c>
      <c r="AH259" s="32"/>
      <c r="AI259" s="32"/>
      <c r="AJ259" s="18"/>
      <c r="AK259" s="18"/>
      <c r="AL259" s="18"/>
      <c r="AM259" s="18"/>
      <c r="AN259" s="32">
        <f t="shared" si="918"/>
        <v>0</v>
      </c>
      <c r="AO259" s="32">
        <f t="shared" si="919"/>
        <v>0</v>
      </c>
      <c r="AP259" s="32">
        <f t="shared" si="920"/>
        <v>0</v>
      </c>
      <c r="AQ259" s="43">
        <f t="shared" si="921"/>
        <v>0</v>
      </c>
      <c r="AR259" s="43">
        <f t="shared" si="922"/>
        <v>0</v>
      </c>
      <c r="AS259" s="43">
        <f t="shared" si="923"/>
        <v>0</v>
      </c>
      <c r="AT259" s="43">
        <f t="shared" si="924"/>
        <v>0</v>
      </c>
      <c r="AU259" s="43">
        <f t="shared" si="924"/>
        <v>0</v>
      </c>
      <c r="AV259" s="43">
        <f t="shared" si="925"/>
        <v>0</v>
      </c>
      <c r="AW259" s="32">
        <f t="shared" si="926"/>
        <v>0</v>
      </c>
      <c r="AX259" s="32">
        <f t="shared" si="927"/>
        <v>0</v>
      </c>
      <c r="AY259" s="32">
        <f t="shared" si="927"/>
        <v>0</v>
      </c>
    </row>
    <row r="260" spans="1:52" x14ac:dyDescent="0.25">
      <c r="A260" s="23"/>
      <c r="B260" s="24"/>
      <c r="C260" s="24" t="s">
        <v>213</v>
      </c>
      <c r="D260" s="23"/>
      <c r="E260" s="23"/>
      <c r="F260" s="24"/>
      <c r="G260" s="26">
        <v>9579540</v>
      </c>
      <c r="H260" s="26">
        <v>6823887</v>
      </c>
      <c r="I260" s="26">
        <v>12000</v>
      </c>
      <c r="J260" s="26">
        <v>2310530</v>
      </c>
      <c r="K260" s="26">
        <v>136477</v>
      </c>
      <c r="L260" s="26">
        <v>296646</v>
      </c>
      <c r="M260" s="24">
        <v>12.66</v>
      </c>
      <c r="N260" s="24">
        <v>9.1</v>
      </c>
      <c r="O260" s="24">
        <v>3.5599999999999996</v>
      </c>
      <c r="P260" s="26">
        <f t="shared" ref="P260:AY260" si="928">SUM(P258:P259)</f>
        <v>0</v>
      </c>
      <c r="Q260" s="26">
        <f t="shared" si="928"/>
        <v>0</v>
      </c>
      <c r="R260" s="26">
        <f t="shared" si="928"/>
        <v>0</v>
      </c>
      <c r="S260" s="26">
        <f t="shared" si="928"/>
        <v>0</v>
      </c>
      <c r="T260" s="26">
        <f t="shared" si="928"/>
        <v>0</v>
      </c>
      <c r="U260" s="26">
        <f t="shared" si="928"/>
        <v>0</v>
      </c>
      <c r="V260" s="26">
        <f t="shared" si="928"/>
        <v>0</v>
      </c>
      <c r="W260" s="26">
        <f t="shared" si="928"/>
        <v>0</v>
      </c>
      <c r="X260" s="26">
        <f t="shared" si="928"/>
        <v>0</v>
      </c>
      <c r="Y260" s="26">
        <f t="shared" si="928"/>
        <v>0</v>
      </c>
      <c r="Z260" s="26">
        <f t="shared" si="928"/>
        <v>0</v>
      </c>
      <c r="AA260" s="26">
        <f t="shared" si="928"/>
        <v>0</v>
      </c>
      <c r="AB260" s="26">
        <f t="shared" si="928"/>
        <v>0</v>
      </c>
      <c r="AC260" s="26">
        <f t="shared" si="928"/>
        <v>0</v>
      </c>
      <c r="AD260" s="26">
        <f t="shared" si="928"/>
        <v>0</v>
      </c>
      <c r="AE260" s="26">
        <f t="shared" si="928"/>
        <v>0</v>
      </c>
      <c r="AF260" s="26">
        <f t="shared" si="928"/>
        <v>0</v>
      </c>
      <c r="AG260" s="26">
        <f t="shared" si="928"/>
        <v>0</v>
      </c>
      <c r="AH260" s="51">
        <f t="shared" si="928"/>
        <v>0</v>
      </c>
      <c r="AI260" s="51">
        <f t="shared" si="928"/>
        <v>0</v>
      </c>
      <c r="AJ260" s="24">
        <f t="shared" si="928"/>
        <v>0</v>
      </c>
      <c r="AK260" s="24">
        <f t="shared" si="928"/>
        <v>0</v>
      </c>
      <c r="AL260" s="24">
        <f t="shared" si="928"/>
        <v>0</v>
      </c>
      <c r="AM260" s="24">
        <f t="shared" si="928"/>
        <v>0</v>
      </c>
      <c r="AN260" s="51">
        <f t="shared" si="928"/>
        <v>0</v>
      </c>
      <c r="AO260" s="51">
        <f t="shared" si="928"/>
        <v>0</v>
      </c>
      <c r="AP260" s="51">
        <f t="shared" si="928"/>
        <v>0</v>
      </c>
      <c r="AQ260" s="26">
        <f t="shared" si="928"/>
        <v>9579540</v>
      </c>
      <c r="AR260" s="26">
        <f t="shared" si="928"/>
        <v>6823887</v>
      </c>
      <c r="AS260" s="26">
        <f t="shared" si="928"/>
        <v>12000</v>
      </c>
      <c r="AT260" s="26">
        <f t="shared" si="928"/>
        <v>2310530</v>
      </c>
      <c r="AU260" s="26">
        <f t="shared" si="928"/>
        <v>136477</v>
      </c>
      <c r="AV260" s="26">
        <f t="shared" si="928"/>
        <v>296646</v>
      </c>
      <c r="AW260" s="51">
        <f t="shared" si="928"/>
        <v>12.66</v>
      </c>
      <c r="AX260" s="51">
        <f t="shared" si="928"/>
        <v>9.1</v>
      </c>
      <c r="AY260" s="51">
        <f t="shared" si="928"/>
        <v>3.5599999999999996</v>
      </c>
      <c r="AZ260" s="15">
        <f>AR260-H260</f>
        <v>0</v>
      </c>
    </row>
    <row r="261" spans="1:52" x14ac:dyDescent="0.25">
      <c r="A261" s="2">
        <v>1492</v>
      </c>
      <c r="B261" s="18">
        <v>600033511</v>
      </c>
      <c r="C261" s="18" t="s">
        <v>156</v>
      </c>
      <c r="D261" s="2">
        <v>3146</v>
      </c>
      <c r="E261" s="2" t="s">
        <v>76</v>
      </c>
      <c r="F261" s="18" t="s">
        <v>218</v>
      </c>
      <c r="G261" s="43">
        <v>8730889</v>
      </c>
      <c r="H261" s="43">
        <v>6218035</v>
      </c>
      <c r="I261" s="43">
        <v>0</v>
      </c>
      <c r="J261" s="43">
        <v>2101696</v>
      </c>
      <c r="K261" s="43">
        <v>124361</v>
      </c>
      <c r="L261" s="43">
        <v>286797</v>
      </c>
      <c r="M261" s="18">
        <v>11.46</v>
      </c>
      <c r="N261" s="18">
        <v>8.4499999999999993</v>
      </c>
      <c r="O261" s="18">
        <v>3.0100000000000016</v>
      </c>
      <c r="P261" s="43"/>
      <c r="Q261" s="43"/>
      <c r="R261" s="43"/>
      <c r="S261" s="43"/>
      <c r="T261" s="43"/>
      <c r="U261" s="43">
        <f t="shared" ref="U261:U262" si="929">P261+Q261+R261+S261+T261</f>
        <v>0</v>
      </c>
      <c r="V261" s="43"/>
      <c r="W261" s="43"/>
      <c r="X261" s="43"/>
      <c r="Y261" s="43"/>
      <c r="Z261" s="43">
        <f t="shared" ref="Z261:Z262" si="930">V261+W261+X261+Y261</f>
        <v>0</v>
      </c>
      <c r="AA261" s="43">
        <f t="shared" ref="AA261:AA262" si="931">U261+Z261</f>
        <v>0</v>
      </c>
      <c r="AB261" s="43">
        <f t="shared" ref="AB261:AB262" si="932">ROUND((U261+V261+W261)*33.8%,0)</f>
        <v>0</v>
      </c>
      <c r="AC261" s="43">
        <f t="shared" ref="AC261:AC262" si="933">ROUND(U261*2%,0)</f>
        <v>0</v>
      </c>
      <c r="AD261" s="43"/>
      <c r="AE261" s="43"/>
      <c r="AF261" s="43"/>
      <c r="AG261" s="43">
        <f t="shared" ref="AG261:AG262" si="934">AD261+AE261+AF261</f>
        <v>0</v>
      </c>
      <c r="AH261" s="32"/>
      <c r="AI261" s="32"/>
      <c r="AJ261" s="18"/>
      <c r="AK261" s="18"/>
      <c r="AL261" s="18"/>
      <c r="AM261" s="18"/>
      <c r="AN261" s="32">
        <f t="shared" ref="AN261:AN262" si="935">AH261+AJ261+AK261+AL261</f>
        <v>0</v>
      </c>
      <c r="AO261" s="32">
        <f t="shared" ref="AO261:AO262" si="936">AI261+AM261</f>
        <v>0</v>
      </c>
      <c r="AP261" s="32">
        <f t="shared" ref="AP261:AP262" si="937">AN261+AO261</f>
        <v>0</v>
      </c>
      <c r="AQ261" s="43">
        <f t="shared" ref="AQ261:AQ262" si="938">AR261+AS261+AT261+AU261+AV261</f>
        <v>8730889</v>
      </c>
      <c r="AR261" s="43">
        <f t="shared" ref="AR261:AR262" si="939">H261+U261</f>
        <v>6218035</v>
      </c>
      <c r="AS261" s="43">
        <f t="shared" ref="AS261:AS262" si="940">I261+Z261</f>
        <v>0</v>
      </c>
      <c r="AT261" s="43">
        <f t="shared" ref="AT261:AU262" si="941">J261+AB261</f>
        <v>2101696</v>
      </c>
      <c r="AU261" s="43">
        <f t="shared" si="941"/>
        <v>124361</v>
      </c>
      <c r="AV261" s="43">
        <f t="shared" ref="AV261:AV262" si="942">L261+AG261</f>
        <v>286797</v>
      </c>
      <c r="AW261" s="32">
        <f t="shared" ref="AW261:AW262" si="943">AX261+AY261</f>
        <v>11.46</v>
      </c>
      <c r="AX261" s="32">
        <f t="shared" ref="AX261:AY262" si="944">N261+AN261</f>
        <v>8.4499999999999993</v>
      </c>
      <c r="AY261" s="32">
        <f t="shared" si="944"/>
        <v>3.0100000000000016</v>
      </c>
    </row>
    <row r="262" spans="1:52" x14ac:dyDescent="0.25">
      <c r="A262" s="2">
        <v>1492</v>
      </c>
      <c r="B262" s="18">
        <v>600033511</v>
      </c>
      <c r="C262" s="18" t="s">
        <v>156</v>
      </c>
      <c r="D262" s="2">
        <v>3146</v>
      </c>
      <c r="E262" s="2" t="s">
        <v>62</v>
      </c>
      <c r="F262" s="18" t="s">
        <v>218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18">
        <v>0</v>
      </c>
      <c r="N262" s="18">
        <v>0</v>
      </c>
      <c r="O262" s="18">
        <v>0</v>
      </c>
      <c r="P262" s="43"/>
      <c r="Q262" s="43"/>
      <c r="R262" s="43"/>
      <c r="S262" s="43"/>
      <c r="T262" s="43"/>
      <c r="U262" s="43">
        <f t="shared" si="929"/>
        <v>0</v>
      </c>
      <c r="V262" s="43"/>
      <c r="W262" s="43"/>
      <c r="X262" s="43"/>
      <c r="Y262" s="43"/>
      <c r="Z262" s="43">
        <f t="shared" si="930"/>
        <v>0</v>
      </c>
      <c r="AA262" s="43">
        <f t="shared" si="931"/>
        <v>0</v>
      </c>
      <c r="AB262" s="43">
        <f t="shared" si="932"/>
        <v>0</v>
      </c>
      <c r="AC262" s="43">
        <f t="shared" si="933"/>
        <v>0</v>
      </c>
      <c r="AD262" s="43"/>
      <c r="AE262" s="43"/>
      <c r="AF262" s="43"/>
      <c r="AG262" s="43">
        <f t="shared" si="934"/>
        <v>0</v>
      </c>
      <c r="AH262" s="32"/>
      <c r="AI262" s="32"/>
      <c r="AJ262" s="18"/>
      <c r="AK262" s="18"/>
      <c r="AL262" s="18"/>
      <c r="AM262" s="18"/>
      <c r="AN262" s="32">
        <f t="shared" si="935"/>
        <v>0</v>
      </c>
      <c r="AO262" s="32">
        <f t="shared" si="936"/>
        <v>0</v>
      </c>
      <c r="AP262" s="32">
        <f t="shared" si="937"/>
        <v>0</v>
      </c>
      <c r="AQ262" s="43">
        <f t="shared" si="938"/>
        <v>0</v>
      </c>
      <c r="AR262" s="43">
        <f t="shared" si="939"/>
        <v>0</v>
      </c>
      <c r="AS262" s="43">
        <f t="shared" si="940"/>
        <v>0</v>
      </c>
      <c r="AT262" s="43">
        <f t="shared" si="941"/>
        <v>0</v>
      </c>
      <c r="AU262" s="43">
        <f t="shared" si="941"/>
        <v>0</v>
      </c>
      <c r="AV262" s="43">
        <f t="shared" si="942"/>
        <v>0</v>
      </c>
      <c r="AW262" s="32">
        <f t="shared" si="943"/>
        <v>0</v>
      </c>
      <c r="AX262" s="32">
        <f t="shared" si="944"/>
        <v>0</v>
      </c>
      <c r="AY262" s="32">
        <f t="shared" si="944"/>
        <v>0</v>
      </c>
    </row>
    <row r="263" spans="1:52" x14ac:dyDescent="0.25">
      <c r="A263" s="23"/>
      <c r="B263" s="24"/>
      <c r="C263" s="24" t="s">
        <v>214</v>
      </c>
      <c r="D263" s="23"/>
      <c r="E263" s="23"/>
      <c r="F263" s="24"/>
      <c r="G263" s="26">
        <v>8730889</v>
      </c>
      <c r="H263" s="26">
        <v>6218035</v>
      </c>
      <c r="I263" s="26">
        <v>0</v>
      </c>
      <c r="J263" s="26">
        <v>2101696</v>
      </c>
      <c r="K263" s="26">
        <v>124361</v>
      </c>
      <c r="L263" s="26">
        <v>286797</v>
      </c>
      <c r="M263" s="24">
        <v>11.46</v>
      </c>
      <c r="N263" s="24">
        <v>8.4499999999999993</v>
      </c>
      <c r="O263" s="24">
        <v>3.0100000000000016</v>
      </c>
      <c r="P263" s="26">
        <f t="shared" ref="P263:AY263" si="945">SUM(P261:P262)</f>
        <v>0</v>
      </c>
      <c r="Q263" s="26">
        <f t="shared" si="945"/>
        <v>0</v>
      </c>
      <c r="R263" s="26">
        <f t="shared" si="945"/>
        <v>0</v>
      </c>
      <c r="S263" s="26">
        <f t="shared" si="945"/>
        <v>0</v>
      </c>
      <c r="T263" s="26">
        <f t="shared" si="945"/>
        <v>0</v>
      </c>
      <c r="U263" s="26">
        <f t="shared" si="945"/>
        <v>0</v>
      </c>
      <c r="V263" s="26">
        <f t="shared" si="945"/>
        <v>0</v>
      </c>
      <c r="W263" s="26">
        <f t="shared" si="945"/>
        <v>0</v>
      </c>
      <c r="X263" s="26">
        <f t="shared" si="945"/>
        <v>0</v>
      </c>
      <c r="Y263" s="26">
        <f t="shared" si="945"/>
        <v>0</v>
      </c>
      <c r="Z263" s="26">
        <f t="shared" si="945"/>
        <v>0</v>
      </c>
      <c r="AA263" s="26">
        <f t="shared" si="945"/>
        <v>0</v>
      </c>
      <c r="AB263" s="26">
        <f t="shared" si="945"/>
        <v>0</v>
      </c>
      <c r="AC263" s="26">
        <f t="shared" si="945"/>
        <v>0</v>
      </c>
      <c r="AD263" s="26">
        <f t="shared" si="945"/>
        <v>0</v>
      </c>
      <c r="AE263" s="26">
        <f t="shared" si="945"/>
        <v>0</v>
      </c>
      <c r="AF263" s="26">
        <f t="shared" si="945"/>
        <v>0</v>
      </c>
      <c r="AG263" s="26">
        <f t="shared" si="945"/>
        <v>0</v>
      </c>
      <c r="AH263" s="51">
        <f t="shared" si="945"/>
        <v>0</v>
      </c>
      <c r="AI263" s="51">
        <f t="shared" si="945"/>
        <v>0</v>
      </c>
      <c r="AJ263" s="24">
        <f t="shared" si="945"/>
        <v>0</v>
      </c>
      <c r="AK263" s="24">
        <f t="shared" si="945"/>
        <v>0</v>
      </c>
      <c r="AL263" s="24">
        <f t="shared" si="945"/>
        <v>0</v>
      </c>
      <c r="AM263" s="24">
        <f t="shared" si="945"/>
        <v>0</v>
      </c>
      <c r="AN263" s="51">
        <f t="shared" si="945"/>
        <v>0</v>
      </c>
      <c r="AO263" s="51">
        <f t="shared" si="945"/>
        <v>0</v>
      </c>
      <c r="AP263" s="51">
        <f t="shared" si="945"/>
        <v>0</v>
      </c>
      <c r="AQ263" s="26">
        <f t="shared" si="945"/>
        <v>8730889</v>
      </c>
      <c r="AR263" s="26">
        <f t="shared" si="945"/>
        <v>6218035</v>
      </c>
      <c r="AS263" s="26">
        <f t="shared" si="945"/>
        <v>0</v>
      </c>
      <c r="AT263" s="26">
        <f t="shared" si="945"/>
        <v>2101696</v>
      </c>
      <c r="AU263" s="26">
        <f t="shared" si="945"/>
        <v>124361</v>
      </c>
      <c r="AV263" s="26">
        <f t="shared" si="945"/>
        <v>286797</v>
      </c>
      <c r="AW263" s="51">
        <f t="shared" si="945"/>
        <v>11.46</v>
      </c>
      <c r="AX263" s="51">
        <f t="shared" si="945"/>
        <v>8.4499999999999993</v>
      </c>
      <c r="AY263" s="51">
        <f t="shared" si="945"/>
        <v>3.0100000000000016</v>
      </c>
      <c r="AZ263" s="15">
        <f>AR263-H263</f>
        <v>0</v>
      </c>
    </row>
    <row r="264" spans="1:52" x14ac:dyDescent="0.25">
      <c r="A264" s="2">
        <v>1493</v>
      </c>
      <c r="B264" s="18">
        <v>600033597</v>
      </c>
      <c r="C264" s="18" t="s">
        <v>157</v>
      </c>
      <c r="D264" s="2">
        <v>3146</v>
      </c>
      <c r="E264" s="2" t="s">
        <v>76</v>
      </c>
      <c r="F264" s="18" t="s">
        <v>218</v>
      </c>
      <c r="G264" s="43">
        <v>15295237</v>
      </c>
      <c r="H264" s="43">
        <v>10863513</v>
      </c>
      <c r="I264" s="43">
        <v>30000</v>
      </c>
      <c r="J264" s="43">
        <v>3682008</v>
      </c>
      <c r="K264" s="43">
        <v>217270</v>
      </c>
      <c r="L264" s="43">
        <v>502446</v>
      </c>
      <c r="M264" s="18">
        <v>19.989999999999998</v>
      </c>
      <c r="N264" s="18">
        <v>14.8</v>
      </c>
      <c r="O264" s="18">
        <v>5.1899999999999977</v>
      </c>
      <c r="P264" s="43"/>
      <c r="Q264" s="43"/>
      <c r="R264" s="43"/>
      <c r="S264" s="43"/>
      <c r="T264" s="43"/>
      <c r="U264" s="43">
        <f t="shared" ref="U264:U265" si="946">P264+Q264+R264+S264+T264</f>
        <v>0</v>
      </c>
      <c r="V264" s="43"/>
      <c r="W264" s="43"/>
      <c r="X264" s="43"/>
      <c r="Y264" s="43"/>
      <c r="Z264" s="43">
        <f t="shared" ref="Z264:Z265" si="947">V264+W264+X264+Y264</f>
        <v>0</v>
      </c>
      <c r="AA264" s="43">
        <f t="shared" ref="AA264:AA265" si="948">U264+Z264</f>
        <v>0</v>
      </c>
      <c r="AB264" s="43">
        <f t="shared" ref="AB264:AB265" si="949">ROUND((U264+V264+W264)*33.8%,0)</f>
        <v>0</v>
      </c>
      <c r="AC264" s="43">
        <f t="shared" ref="AC264:AC265" si="950">ROUND(U264*2%,0)</f>
        <v>0</v>
      </c>
      <c r="AD264" s="43"/>
      <c r="AE264" s="43"/>
      <c r="AF264" s="43"/>
      <c r="AG264" s="43">
        <f t="shared" ref="AG264:AG265" si="951">AD264+AE264+AF264</f>
        <v>0</v>
      </c>
      <c r="AH264" s="32"/>
      <c r="AI264" s="32"/>
      <c r="AJ264" s="18"/>
      <c r="AK264" s="18"/>
      <c r="AL264" s="18"/>
      <c r="AM264" s="18"/>
      <c r="AN264" s="32">
        <f t="shared" ref="AN264:AN265" si="952">AH264+AJ264+AK264+AL264</f>
        <v>0</v>
      </c>
      <c r="AO264" s="32">
        <f t="shared" ref="AO264:AO265" si="953">AI264+AM264</f>
        <v>0</v>
      </c>
      <c r="AP264" s="32">
        <f t="shared" ref="AP264:AP265" si="954">AN264+AO264</f>
        <v>0</v>
      </c>
      <c r="AQ264" s="43">
        <f t="shared" ref="AQ264:AQ265" si="955">AR264+AS264+AT264+AU264+AV264</f>
        <v>15295237</v>
      </c>
      <c r="AR264" s="43">
        <f t="shared" ref="AR264:AR265" si="956">H264+U264</f>
        <v>10863513</v>
      </c>
      <c r="AS264" s="43">
        <f t="shared" ref="AS264:AS265" si="957">I264+Z264</f>
        <v>30000</v>
      </c>
      <c r="AT264" s="43">
        <f t="shared" ref="AT264:AU265" si="958">J264+AB264</f>
        <v>3682008</v>
      </c>
      <c r="AU264" s="43">
        <f t="shared" si="958"/>
        <v>217270</v>
      </c>
      <c r="AV264" s="43">
        <f t="shared" ref="AV264:AV265" si="959">L264+AG264</f>
        <v>502446</v>
      </c>
      <c r="AW264" s="32">
        <f t="shared" ref="AW264:AW265" si="960">AX264+AY264</f>
        <v>19.989999999999998</v>
      </c>
      <c r="AX264" s="32">
        <f t="shared" ref="AX264:AY265" si="961">N264+AN264</f>
        <v>14.8</v>
      </c>
      <c r="AY264" s="32">
        <f t="shared" si="961"/>
        <v>5.1899999999999977</v>
      </c>
    </row>
    <row r="265" spans="1:52" x14ac:dyDescent="0.25">
      <c r="A265" s="2">
        <v>1493</v>
      </c>
      <c r="B265" s="18">
        <v>600033597</v>
      </c>
      <c r="C265" s="18" t="s">
        <v>157</v>
      </c>
      <c r="D265" s="2">
        <v>3146</v>
      </c>
      <c r="E265" s="2" t="s">
        <v>62</v>
      </c>
      <c r="F265" s="18" t="s">
        <v>218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18">
        <v>0</v>
      </c>
      <c r="N265" s="18">
        <v>0</v>
      </c>
      <c r="O265" s="18">
        <v>0</v>
      </c>
      <c r="P265" s="43"/>
      <c r="Q265" s="43"/>
      <c r="R265" s="43"/>
      <c r="S265" s="43"/>
      <c r="T265" s="43"/>
      <c r="U265" s="43">
        <f t="shared" si="946"/>
        <v>0</v>
      </c>
      <c r="V265" s="43"/>
      <c r="W265" s="43"/>
      <c r="X265" s="43"/>
      <c r="Y265" s="43"/>
      <c r="Z265" s="43">
        <f t="shared" si="947"/>
        <v>0</v>
      </c>
      <c r="AA265" s="43">
        <f t="shared" si="948"/>
        <v>0</v>
      </c>
      <c r="AB265" s="43">
        <f t="shared" si="949"/>
        <v>0</v>
      </c>
      <c r="AC265" s="43">
        <f t="shared" si="950"/>
        <v>0</v>
      </c>
      <c r="AD265" s="43"/>
      <c r="AE265" s="43"/>
      <c r="AF265" s="43"/>
      <c r="AG265" s="43">
        <f t="shared" si="951"/>
        <v>0</v>
      </c>
      <c r="AH265" s="32"/>
      <c r="AI265" s="32"/>
      <c r="AJ265" s="18"/>
      <c r="AK265" s="18"/>
      <c r="AL265" s="18"/>
      <c r="AM265" s="18"/>
      <c r="AN265" s="32">
        <f t="shared" si="952"/>
        <v>0</v>
      </c>
      <c r="AO265" s="32">
        <f t="shared" si="953"/>
        <v>0</v>
      </c>
      <c r="AP265" s="32">
        <f t="shared" si="954"/>
        <v>0</v>
      </c>
      <c r="AQ265" s="43">
        <f t="shared" si="955"/>
        <v>0</v>
      </c>
      <c r="AR265" s="43">
        <f t="shared" si="956"/>
        <v>0</v>
      </c>
      <c r="AS265" s="43">
        <f t="shared" si="957"/>
        <v>0</v>
      </c>
      <c r="AT265" s="43">
        <f t="shared" si="958"/>
        <v>0</v>
      </c>
      <c r="AU265" s="43">
        <f t="shared" si="958"/>
        <v>0</v>
      </c>
      <c r="AV265" s="43">
        <f t="shared" si="959"/>
        <v>0</v>
      </c>
      <c r="AW265" s="32">
        <f t="shared" si="960"/>
        <v>0</v>
      </c>
      <c r="AX265" s="32">
        <f t="shared" si="961"/>
        <v>0</v>
      </c>
      <c r="AY265" s="32">
        <f t="shared" si="961"/>
        <v>0</v>
      </c>
    </row>
    <row r="266" spans="1:52" x14ac:dyDescent="0.25">
      <c r="A266" s="23"/>
      <c r="B266" s="24"/>
      <c r="C266" s="24" t="s">
        <v>215</v>
      </c>
      <c r="D266" s="23"/>
      <c r="E266" s="23"/>
      <c r="F266" s="24"/>
      <c r="G266" s="26">
        <v>15295237</v>
      </c>
      <c r="H266" s="26">
        <v>10863513</v>
      </c>
      <c r="I266" s="26">
        <v>30000</v>
      </c>
      <c r="J266" s="26">
        <v>3682008</v>
      </c>
      <c r="K266" s="26">
        <v>217270</v>
      </c>
      <c r="L266" s="26">
        <v>502446</v>
      </c>
      <c r="M266" s="24">
        <v>19.989999999999998</v>
      </c>
      <c r="N266" s="24">
        <v>14.8</v>
      </c>
      <c r="O266" s="24">
        <v>5.1899999999999977</v>
      </c>
      <c r="P266" s="26">
        <f t="shared" ref="P266:AY266" si="962">SUM(P264:P265)</f>
        <v>0</v>
      </c>
      <c r="Q266" s="26">
        <f t="shared" si="962"/>
        <v>0</v>
      </c>
      <c r="R266" s="26">
        <f t="shared" si="962"/>
        <v>0</v>
      </c>
      <c r="S266" s="26">
        <f t="shared" si="962"/>
        <v>0</v>
      </c>
      <c r="T266" s="26">
        <f t="shared" si="962"/>
        <v>0</v>
      </c>
      <c r="U266" s="26">
        <f t="shared" si="962"/>
        <v>0</v>
      </c>
      <c r="V266" s="26">
        <f t="shared" si="962"/>
        <v>0</v>
      </c>
      <c r="W266" s="26">
        <f t="shared" si="962"/>
        <v>0</v>
      </c>
      <c r="X266" s="26">
        <f t="shared" si="962"/>
        <v>0</v>
      </c>
      <c r="Y266" s="26">
        <f t="shared" si="962"/>
        <v>0</v>
      </c>
      <c r="Z266" s="26">
        <f t="shared" si="962"/>
        <v>0</v>
      </c>
      <c r="AA266" s="26">
        <f t="shared" si="962"/>
        <v>0</v>
      </c>
      <c r="AB266" s="26">
        <f t="shared" si="962"/>
        <v>0</v>
      </c>
      <c r="AC266" s="26">
        <f t="shared" si="962"/>
        <v>0</v>
      </c>
      <c r="AD266" s="26">
        <f t="shared" si="962"/>
        <v>0</v>
      </c>
      <c r="AE266" s="26">
        <f t="shared" si="962"/>
        <v>0</v>
      </c>
      <c r="AF266" s="26">
        <f t="shared" si="962"/>
        <v>0</v>
      </c>
      <c r="AG266" s="26">
        <f t="shared" si="962"/>
        <v>0</v>
      </c>
      <c r="AH266" s="51">
        <f t="shared" si="962"/>
        <v>0</v>
      </c>
      <c r="AI266" s="51">
        <f t="shared" si="962"/>
        <v>0</v>
      </c>
      <c r="AJ266" s="24">
        <f t="shared" si="962"/>
        <v>0</v>
      </c>
      <c r="AK266" s="24">
        <f t="shared" si="962"/>
        <v>0</v>
      </c>
      <c r="AL266" s="24">
        <f t="shared" si="962"/>
        <v>0</v>
      </c>
      <c r="AM266" s="24">
        <f t="shared" si="962"/>
        <v>0</v>
      </c>
      <c r="AN266" s="51">
        <f t="shared" si="962"/>
        <v>0</v>
      </c>
      <c r="AO266" s="51">
        <f t="shared" si="962"/>
        <v>0</v>
      </c>
      <c r="AP266" s="51">
        <f t="shared" si="962"/>
        <v>0</v>
      </c>
      <c r="AQ266" s="26">
        <f t="shared" si="962"/>
        <v>15295237</v>
      </c>
      <c r="AR266" s="26">
        <f t="shared" si="962"/>
        <v>10863513</v>
      </c>
      <c r="AS266" s="26">
        <f t="shared" si="962"/>
        <v>30000</v>
      </c>
      <c r="AT266" s="26">
        <f t="shared" si="962"/>
        <v>3682008</v>
      </c>
      <c r="AU266" s="26">
        <f t="shared" si="962"/>
        <v>217270</v>
      </c>
      <c r="AV266" s="26">
        <f t="shared" si="962"/>
        <v>502446</v>
      </c>
      <c r="AW266" s="51">
        <f t="shared" si="962"/>
        <v>19.989999999999998</v>
      </c>
      <c r="AX266" s="51">
        <f t="shared" si="962"/>
        <v>14.8</v>
      </c>
      <c r="AY266" s="51">
        <f t="shared" si="962"/>
        <v>5.1899999999999977</v>
      </c>
      <c r="AZ266" s="15">
        <f>AR266-H266</f>
        <v>0</v>
      </c>
    </row>
    <row r="267" spans="1:52" x14ac:dyDescent="0.25">
      <c r="A267" s="2">
        <v>1494</v>
      </c>
      <c r="B267" s="18">
        <v>600034062</v>
      </c>
      <c r="C267" s="18" t="s">
        <v>158</v>
      </c>
      <c r="D267" s="2">
        <v>3146</v>
      </c>
      <c r="E267" s="2" t="s">
        <v>76</v>
      </c>
      <c r="F267" s="18" t="s">
        <v>218</v>
      </c>
      <c r="G267" s="43">
        <v>7209260</v>
      </c>
      <c r="H267" s="43">
        <v>5129420</v>
      </c>
      <c r="I267" s="43">
        <v>5000</v>
      </c>
      <c r="J267" s="43">
        <v>1735435</v>
      </c>
      <c r="K267" s="43">
        <v>102588</v>
      </c>
      <c r="L267" s="43">
        <v>236817</v>
      </c>
      <c r="M267" s="18">
        <v>9.4400000000000013</v>
      </c>
      <c r="N267" s="18">
        <v>6.97</v>
      </c>
      <c r="O267" s="18">
        <v>2.4700000000000011</v>
      </c>
      <c r="P267" s="43"/>
      <c r="Q267" s="43"/>
      <c r="R267" s="43"/>
      <c r="S267" s="43"/>
      <c r="T267" s="43"/>
      <c r="U267" s="43">
        <f t="shared" ref="U267:U269" si="963">P267+Q267+R267+S267+T267</f>
        <v>0</v>
      </c>
      <c r="V267" s="43"/>
      <c r="W267" s="43"/>
      <c r="X267" s="43"/>
      <c r="Y267" s="43"/>
      <c r="Z267" s="43">
        <f t="shared" ref="Z267:Z269" si="964">V267+W267+X267+Y267</f>
        <v>0</v>
      </c>
      <c r="AA267" s="43">
        <f t="shared" ref="AA267:AA269" si="965">U267+Z267</f>
        <v>0</v>
      </c>
      <c r="AB267" s="43">
        <f t="shared" ref="AB267:AB269" si="966">ROUND((U267+V267+W267)*33.8%,0)</f>
        <v>0</v>
      </c>
      <c r="AC267" s="43">
        <f t="shared" ref="AC267:AC269" si="967">ROUND(U267*2%,0)</f>
        <v>0</v>
      </c>
      <c r="AD267" s="43"/>
      <c r="AE267" s="43"/>
      <c r="AF267" s="43"/>
      <c r="AG267" s="43">
        <f t="shared" ref="AG267:AG269" si="968">AD267+AE267+AF267</f>
        <v>0</v>
      </c>
      <c r="AH267" s="32"/>
      <c r="AI267" s="32"/>
      <c r="AJ267" s="18"/>
      <c r="AK267" s="18"/>
      <c r="AL267" s="18"/>
      <c r="AM267" s="18"/>
      <c r="AN267" s="32">
        <f t="shared" ref="AN267:AN269" si="969">AH267+AJ267+AK267+AL267</f>
        <v>0</v>
      </c>
      <c r="AO267" s="32">
        <f t="shared" ref="AO267:AO269" si="970">AI267+AM267</f>
        <v>0</v>
      </c>
      <c r="AP267" s="32">
        <f t="shared" ref="AP267:AP269" si="971">AN267+AO267</f>
        <v>0</v>
      </c>
      <c r="AQ267" s="43">
        <f t="shared" ref="AQ267:AQ269" si="972">AR267+AS267+AT267+AU267+AV267</f>
        <v>7209260</v>
      </c>
      <c r="AR267" s="43">
        <f t="shared" ref="AR267:AR269" si="973">H267+U267</f>
        <v>5129420</v>
      </c>
      <c r="AS267" s="43">
        <f t="shared" ref="AS267:AS269" si="974">I267+Z267</f>
        <v>5000</v>
      </c>
      <c r="AT267" s="43">
        <f t="shared" ref="AT267:AU269" si="975">J267+AB267</f>
        <v>1735435</v>
      </c>
      <c r="AU267" s="43">
        <f t="shared" si="975"/>
        <v>102588</v>
      </c>
      <c r="AV267" s="43">
        <f t="shared" ref="AV267:AV269" si="976">L267+AG267</f>
        <v>236817</v>
      </c>
      <c r="AW267" s="32">
        <f t="shared" ref="AW267:AW269" si="977">AX267+AY267</f>
        <v>9.4400000000000013</v>
      </c>
      <c r="AX267" s="32">
        <f t="shared" ref="AX267:AY269" si="978">N267+AN267</f>
        <v>6.97</v>
      </c>
      <c r="AY267" s="32">
        <f t="shared" si="978"/>
        <v>2.4700000000000011</v>
      </c>
    </row>
    <row r="268" spans="1:52" x14ac:dyDescent="0.25">
      <c r="A268" s="2">
        <v>1494</v>
      </c>
      <c r="B268" s="18">
        <v>600034062</v>
      </c>
      <c r="C268" s="18" t="s">
        <v>158</v>
      </c>
      <c r="D268" s="2">
        <v>3146</v>
      </c>
      <c r="E268" s="2" t="s">
        <v>74</v>
      </c>
      <c r="F268" s="18" t="s">
        <v>218</v>
      </c>
      <c r="G268" s="43">
        <v>3363035</v>
      </c>
      <c r="H268" s="43">
        <v>2473033</v>
      </c>
      <c r="I268" s="43">
        <v>0</v>
      </c>
      <c r="J268" s="43">
        <v>835885</v>
      </c>
      <c r="K268" s="43">
        <v>49461</v>
      </c>
      <c r="L268" s="43">
        <v>4656</v>
      </c>
      <c r="M268" s="18">
        <v>4.4400000000000004</v>
      </c>
      <c r="N268" s="18">
        <v>3.72</v>
      </c>
      <c r="O268" s="18">
        <v>0.7200000000000002</v>
      </c>
      <c r="P268" s="43"/>
      <c r="Q268" s="43"/>
      <c r="R268" s="43"/>
      <c r="S268" s="43"/>
      <c r="T268" s="43"/>
      <c r="U268" s="43">
        <f t="shared" si="963"/>
        <v>0</v>
      </c>
      <c r="V268" s="43"/>
      <c r="W268" s="43"/>
      <c r="X268" s="43"/>
      <c r="Y268" s="43"/>
      <c r="Z268" s="43">
        <f t="shared" si="964"/>
        <v>0</v>
      </c>
      <c r="AA268" s="43">
        <f t="shared" si="965"/>
        <v>0</v>
      </c>
      <c r="AB268" s="43">
        <f t="shared" si="966"/>
        <v>0</v>
      </c>
      <c r="AC268" s="43">
        <f t="shared" si="967"/>
        <v>0</v>
      </c>
      <c r="AD268" s="43"/>
      <c r="AE268" s="43"/>
      <c r="AF268" s="43"/>
      <c r="AG268" s="43">
        <f t="shared" si="968"/>
        <v>0</v>
      </c>
      <c r="AH268" s="32"/>
      <c r="AI268" s="32"/>
      <c r="AJ268" s="18"/>
      <c r="AK268" s="18"/>
      <c r="AL268" s="18"/>
      <c r="AM268" s="18"/>
      <c r="AN268" s="32">
        <f t="shared" si="969"/>
        <v>0</v>
      </c>
      <c r="AO268" s="32">
        <f t="shared" si="970"/>
        <v>0</v>
      </c>
      <c r="AP268" s="32">
        <f t="shared" si="971"/>
        <v>0</v>
      </c>
      <c r="AQ268" s="43">
        <f t="shared" si="972"/>
        <v>3363035</v>
      </c>
      <c r="AR268" s="43">
        <f t="shared" si="973"/>
        <v>2473033</v>
      </c>
      <c r="AS268" s="43">
        <f t="shared" si="974"/>
        <v>0</v>
      </c>
      <c r="AT268" s="43">
        <f t="shared" si="975"/>
        <v>835885</v>
      </c>
      <c r="AU268" s="43">
        <f t="shared" si="975"/>
        <v>49461</v>
      </c>
      <c r="AV268" s="43">
        <f t="shared" si="976"/>
        <v>4656</v>
      </c>
      <c r="AW268" s="32">
        <f t="shared" si="977"/>
        <v>4.4400000000000004</v>
      </c>
      <c r="AX268" s="32">
        <f t="shared" si="978"/>
        <v>3.72</v>
      </c>
      <c r="AY268" s="32">
        <f t="shared" si="978"/>
        <v>0.7200000000000002</v>
      </c>
    </row>
    <row r="269" spans="1:52" x14ac:dyDescent="0.25">
      <c r="A269" s="2">
        <v>1494</v>
      </c>
      <c r="B269" s="18">
        <v>600034062</v>
      </c>
      <c r="C269" s="18" t="s">
        <v>158</v>
      </c>
      <c r="D269" s="2">
        <v>3146</v>
      </c>
      <c r="E269" s="2" t="s">
        <v>62</v>
      </c>
      <c r="F269" s="18" t="s">
        <v>218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18">
        <v>0</v>
      </c>
      <c r="N269" s="18">
        <v>0</v>
      </c>
      <c r="O269" s="18">
        <v>0</v>
      </c>
      <c r="P269" s="43"/>
      <c r="Q269" s="43"/>
      <c r="R269" s="43"/>
      <c r="S269" s="43"/>
      <c r="T269" s="43"/>
      <c r="U269" s="43">
        <f t="shared" si="963"/>
        <v>0</v>
      </c>
      <c r="V269" s="43"/>
      <c r="W269" s="43"/>
      <c r="X269" s="43"/>
      <c r="Y269" s="43"/>
      <c r="Z269" s="43">
        <f t="shared" si="964"/>
        <v>0</v>
      </c>
      <c r="AA269" s="43">
        <f t="shared" si="965"/>
        <v>0</v>
      </c>
      <c r="AB269" s="43">
        <f t="shared" si="966"/>
        <v>0</v>
      </c>
      <c r="AC269" s="43">
        <f t="shared" si="967"/>
        <v>0</v>
      </c>
      <c r="AD269" s="43"/>
      <c r="AE269" s="43"/>
      <c r="AF269" s="43"/>
      <c r="AG269" s="43">
        <f t="shared" si="968"/>
        <v>0</v>
      </c>
      <c r="AH269" s="32"/>
      <c r="AI269" s="32"/>
      <c r="AJ269" s="18"/>
      <c r="AK269" s="18"/>
      <c r="AL269" s="18"/>
      <c r="AM269" s="18"/>
      <c r="AN269" s="32">
        <f t="shared" si="969"/>
        <v>0</v>
      </c>
      <c r="AO269" s="32">
        <f t="shared" si="970"/>
        <v>0</v>
      </c>
      <c r="AP269" s="32">
        <f t="shared" si="971"/>
        <v>0</v>
      </c>
      <c r="AQ269" s="43">
        <f t="shared" si="972"/>
        <v>0</v>
      </c>
      <c r="AR269" s="43">
        <f t="shared" si="973"/>
        <v>0</v>
      </c>
      <c r="AS269" s="43">
        <f t="shared" si="974"/>
        <v>0</v>
      </c>
      <c r="AT269" s="43">
        <f t="shared" si="975"/>
        <v>0</v>
      </c>
      <c r="AU269" s="43">
        <f t="shared" si="975"/>
        <v>0</v>
      </c>
      <c r="AV269" s="43">
        <f t="shared" si="976"/>
        <v>0</v>
      </c>
      <c r="AW269" s="32">
        <f t="shared" si="977"/>
        <v>0</v>
      </c>
      <c r="AX269" s="32">
        <f t="shared" si="978"/>
        <v>0</v>
      </c>
      <c r="AY269" s="32">
        <f t="shared" si="978"/>
        <v>0</v>
      </c>
    </row>
    <row r="270" spans="1:52" x14ac:dyDescent="0.25">
      <c r="A270" s="23"/>
      <c r="B270" s="24"/>
      <c r="C270" s="24" t="s">
        <v>216</v>
      </c>
      <c r="D270" s="23"/>
      <c r="E270" s="23"/>
      <c r="F270" s="24"/>
      <c r="G270" s="26">
        <v>10572295</v>
      </c>
      <c r="H270" s="26">
        <v>7602453</v>
      </c>
      <c r="I270" s="26">
        <v>5000</v>
      </c>
      <c r="J270" s="26">
        <v>2571320</v>
      </c>
      <c r="K270" s="26">
        <v>152049</v>
      </c>
      <c r="L270" s="26">
        <v>241473</v>
      </c>
      <c r="M270" s="24">
        <v>13.880000000000003</v>
      </c>
      <c r="N270" s="24">
        <v>10.69</v>
      </c>
      <c r="O270" s="24">
        <v>3.1900000000000013</v>
      </c>
      <c r="P270" s="26">
        <f t="shared" ref="P270:AY270" si="979">SUM(P267:P269)</f>
        <v>0</v>
      </c>
      <c r="Q270" s="26">
        <f t="shared" si="979"/>
        <v>0</v>
      </c>
      <c r="R270" s="26">
        <f t="shared" si="979"/>
        <v>0</v>
      </c>
      <c r="S270" s="26">
        <f t="shared" si="979"/>
        <v>0</v>
      </c>
      <c r="T270" s="26">
        <f t="shared" si="979"/>
        <v>0</v>
      </c>
      <c r="U270" s="26">
        <f t="shared" si="979"/>
        <v>0</v>
      </c>
      <c r="V270" s="26">
        <f t="shared" si="979"/>
        <v>0</v>
      </c>
      <c r="W270" s="26">
        <f t="shared" si="979"/>
        <v>0</v>
      </c>
      <c r="X270" s="26">
        <f t="shared" si="979"/>
        <v>0</v>
      </c>
      <c r="Y270" s="26">
        <f t="shared" si="979"/>
        <v>0</v>
      </c>
      <c r="Z270" s="26">
        <f t="shared" si="979"/>
        <v>0</v>
      </c>
      <c r="AA270" s="26">
        <f t="shared" si="979"/>
        <v>0</v>
      </c>
      <c r="AB270" s="26">
        <f t="shared" si="979"/>
        <v>0</v>
      </c>
      <c r="AC270" s="26">
        <f t="shared" si="979"/>
        <v>0</v>
      </c>
      <c r="AD270" s="26">
        <f t="shared" si="979"/>
        <v>0</v>
      </c>
      <c r="AE270" s="26">
        <f t="shared" si="979"/>
        <v>0</v>
      </c>
      <c r="AF270" s="26">
        <f t="shared" si="979"/>
        <v>0</v>
      </c>
      <c r="AG270" s="26">
        <f t="shared" si="979"/>
        <v>0</v>
      </c>
      <c r="AH270" s="51">
        <f t="shared" si="979"/>
        <v>0</v>
      </c>
      <c r="AI270" s="51">
        <f t="shared" si="979"/>
        <v>0</v>
      </c>
      <c r="AJ270" s="24">
        <f t="shared" si="979"/>
        <v>0</v>
      </c>
      <c r="AK270" s="24">
        <f t="shared" si="979"/>
        <v>0</v>
      </c>
      <c r="AL270" s="24">
        <f t="shared" si="979"/>
        <v>0</v>
      </c>
      <c r="AM270" s="24">
        <f t="shared" si="979"/>
        <v>0</v>
      </c>
      <c r="AN270" s="51">
        <f t="shared" si="979"/>
        <v>0</v>
      </c>
      <c r="AO270" s="51">
        <f t="shared" si="979"/>
        <v>0</v>
      </c>
      <c r="AP270" s="51">
        <f t="shared" si="979"/>
        <v>0</v>
      </c>
      <c r="AQ270" s="26">
        <f t="shared" si="979"/>
        <v>10572295</v>
      </c>
      <c r="AR270" s="26">
        <f t="shared" si="979"/>
        <v>7602453</v>
      </c>
      <c r="AS270" s="26">
        <f t="shared" si="979"/>
        <v>5000</v>
      </c>
      <c r="AT270" s="26">
        <f t="shared" si="979"/>
        <v>2571320</v>
      </c>
      <c r="AU270" s="26">
        <f t="shared" si="979"/>
        <v>152049</v>
      </c>
      <c r="AV270" s="26">
        <f t="shared" si="979"/>
        <v>241473</v>
      </c>
      <c r="AW270" s="51">
        <f t="shared" si="979"/>
        <v>13.880000000000003</v>
      </c>
      <c r="AX270" s="51">
        <f t="shared" si="979"/>
        <v>10.69</v>
      </c>
      <c r="AY270" s="51">
        <f t="shared" si="979"/>
        <v>3.1900000000000013</v>
      </c>
      <c r="AZ270" s="15">
        <f>AR270-H270</f>
        <v>0</v>
      </c>
    </row>
    <row r="271" spans="1:52" x14ac:dyDescent="0.25">
      <c r="A271" s="2">
        <v>1498</v>
      </c>
      <c r="B271" s="18">
        <v>691013861</v>
      </c>
      <c r="C271" s="18" t="s">
        <v>159</v>
      </c>
      <c r="D271" s="2">
        <v>3146</v>
      </c>
      <c r="E271" s="2" t="s">
        <v>74</v>
      </c>
      <c r="F271" s="18" t="s">
        <v>218</v>
      </c>
      <c r="G271" s="43">
        <v>6679510</v>
      </c>
      <c r="H271" s="43">
        <v>4912001</v>
      </c>
      <c r="I271" s="43">
        <v>0</v>
      </c>
      <c r="J271" s="43">
        <v>1660257</v>
      </c>
      <c r="K271" s="43">
        <v>98240</v>
      </c>
      <c r="L271" s="43">
        <v>9012</v>
      </c>
      <c r="M271" s="18">
        <v>8.9599999999999991</v>
      </c>
      <c r="N271" s="18">
        <v>7.19</v>
      </c>
      <c r="O271" s="18">
        <v>1.7699999999999991</v>
      </c>
      <c r="P271" s="43"/>
      <c r="Q271" s="43"/>
      <c r="R271" s="43"/>
      <c r="S271" s="43"/>
      <c r="T271" s="43"/>
      <c r="U271" s="43">
        <f t="shared" ref="U271:U273" si="980">P271+Q271+R271+S271+T271</f>
        <v>0</v>
      </c>
      <c r="V271" s="43"/>
      <c r="W271" s="43"/>
      <c r="X271" s="43"/>
      <c r="Y271" s="43"/>
      <c r="Z271" s="43">
        <f t="shared" ref="Z271:Z273" si="981">V271+W271+X271+Y271</f>
        <v>0</v>
      </c>
      <c r="AA271" s="43">
        <f t="shared" ref="AA271:AA273" si="982">U271+Z271</f>
        <v>0</v>
      </c>
      <c r="AB271" s="43">
        <f t="shared" ref="AB271:AB273" si="983">ROUND((U271+V271+W271)*33.8%,0)</f>
        <v>0</v>
      </c>
      <c r="AC271" s="43">
        <f t="shared" ref="AC271:AC273" si="984">ROUND(U271*2%,0)</f>
        <v>0</v>
      </c>
      <c r="AD271" s="43"/>
      <c r="AE271" s="43"/>
      <c r="AF271" s="43"/>
      <c r="AG271" s="43">
        <f t="shared" ref="AG271:AG273" si="985">AD271+AE271+AF271</f>
        <v>0</v>
      </c>
      <c r="AH271" s="32"/>
      <c r="AI271" s="32"/>
      <c r="AJ271" s="18"/>
      <c r="AK271" s="18"/>
      <c r="AL271" s="18"/>
      <c r="AM271" s="18"/>
      <c r="AN271" s="32">
        <f t="shared" ref="AN271:AN273" si="986">AH271+AJ271+AK271+AL271</f>
        <v>0</v>
      </c>
      <c r="AO271" s="32">
        <f t="shared" ref="AO271:AO273" si="987">AI271+AM271</f>
        <v>0</v>
      </c>
      <c r="AP271" s="32">
        <f t="shared" ref="AP271:AP273" si="988">AN271+AO271</f>
        <v>0</v>
      </c>
      <c r="AQ271" s="43">
        <f t="shared" ref="AQ271:AQ273" si="989">AR271+AS271+AT271+AU271+AV271</f>
        <v>6679510</v>
      </c>
      <c r="AR271" s="43">
        <f t="shared" ref="AR271:AR273" si="990">H271+U271</f>
        <v>4912001</v>
      </c>
      <c r="AS271" s="43">
        <f t="shared" ref="AS271:AS273" si="991">I271+Z271</f>
        <v>0</v>
      </c>
      <c r="AT271" s="43">
        <f t="shared" ref="AT271:AU273" si="992">J271+AB271</f>
        <v>1660257</v>
      </c>
      <c r="AU271" s="43">
        <f t="shared" si="992"/>
        <v>98240</v>
      </c>
      <c r="AV271" s="43">
        <f t="shared" ref="AV271:AV273" si="993">L271+AG271</f>
        <v>9012</v>
      </c>
      <c r="AW271" s="32">
        <f t="shared" ref="AW271:AW273" si="994">AX271+AY271</f>
        <v>8.9599999999999991</v>
      </c>
      <c r="AX271" s="32">
        <f t="shared" ref="AX271:AY273" si="995">N271+AN271</f>
        <v>7.19</v>
      </c>
      <c r="AY271" s="32">
        <f t="shared" si="995"/>
        <v>1.7699999999999991</v>
      </c>
    </row>
    <row r="272" spans="1:52" x14ac:dyDescent="0.25">
      <c r="A272" s="2">
        <v>1498</v>
      </c>
      <c r="B272" s="18">
        <v>691013861</v>
      </c>
      <c r="C272" s="18" t="s">
        <v>159</v>
      </c>
      <c r="D272" s="2">
        <v>3146</v>
      </c>
      <c r="E272" s="2" t="s">
        <v>74</v>
      </c>
      <c r="F272" s="18" t="s">
        <v>218</v>
      </c>
      <c r="G272" s="43">
        <v>2929654</v>
      </c>
      <c r="H272" s="43">
        <v>2154343</v>
      </c>
      <c r="I272" s="43">
        <v>0</v>
      </c>
      <c r="J272" s="43">
        <v>728168</v>
      </c>
      <c r="K272" s="43">
        <v>43087</v>
      </c>
      <c r="L272" s="43">
        <v>4056</v>
      </c>
      <c r="M272" s="18">
        <v>3.87</v>
      </c>
      <c r="N272" s="18">
        <v>3.24</v>
      </c>
      <c r="O272" s="18">
        <v>0.62999999999999989</v>
      </c>
      <c r="P272" s="43"/>
      <c r="Q272" s="43"/>
      <c r="R272" s="43"/>
      <c r="S272" s="43"/>
      <c r="T272" s="43"/>
      <c r="U272" s="43">
        <f t="shared" si="980"/>
        <v>0</v>
      </c>
      <c r="V272" s="43"/>
      <c r="W272" s="43"/>
      <c r="X272" s="43"/>
      <c r="Y272" s="43"/>
      <c r="Z272" s="43">
        <f t="shared" si="981"/>
        <v>0</v>
      </c>
      <c r="AA272" s="43">
        <f t="shared" si="982"/>
        <v>0</v>
      </c>
      <c r="AB272" s="43">
        <f t="shared" si="983"/>
        <v>0</v>
      </c>
      <c r="AC272" s="43">
        <f t="shared" si="984"/>
        <v>0</v>
      </c>
      <c r="AD272" s="43"/>
      <c r="AE272" s="43"/>
      <c r="AF272" s="43"/>
      <c r="AG272" s="43">
        <f t="shared" si="985"/>
        <v>0</v>
      </c>
      <c r="AH272" s="32"/>
      <c r="AI272" s="32"/>
      <c r="AJ272" s="18"/>
      <c r="AK272" s="18"/>
      <c r="AL272" s="18"/>
      <c r="AM272" s="18"/>
      <c r="AN272" s="32">
        <f t="shared" si="986"/>
        <v>0</v>
      </c>
      <c r="AO272" s="32">
        <f t="shared" si="987"/>
        <v>0</v>
      </c>
      <c r="AP272" s="32">
        <f t="shared" si="988"/>
        <v>0</v>
      </c>
      <c r="AQ272" s="43">
        <f t="shared" si="989"/>
        <v>2929654</v>
      </c>
      <c r="AR272" s="43">
        <f t="shared" si="990"/>
        <v>2154343</v>
      </c>
      <c r="AS272" s="43">
        <f t="shared" si="991"/>
        <v>0</v>
      </c>
      <c r="AT272" s="43">
        <f t="shared" si="992"/>
        <v>728168</v>
      </c>
      <c r="AU272" s="43">
        <f t="shared" si="992"/>
        <v>43087</v>
      </c>
      <c r="AV272" s="43">
        <f t="shared" si="993"/>
        <v>4056</v>
      </c>
      <c r="AW272" s="32">
        <f t="shared" si="994"/>
        <v>3.87</v>
      </c>
      <c r="AX272" s="32">
        <f t="shared" si="995"/>
        <v>3.24</v>
      </c>
      <c r="AY272" s="32">
        <f t="shared" si="995"/>
        <v>0.62999999999999989</v>
      </c>
    </row>
    <row r="273" spans="1:52" x14ac:dyDescent="0.25">
      <c r="A273" s="2">
        <v>1498</v>
      </c>
      <c r="B273" s="18">
        <v>691013861</v>
      </c>
      <c r="C273" s="18" t="s">
        <v>159</v>
      </c>
      <c r="D273" s="2">
        <v>3146</v>
      </c>
      <c r="E273" s="2" t="s">
        <v>62</v>
      </c>
      <c r="F273" s="18" t="s">
        <v>218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18">
        <v>0</v>
      </c>
      <c r="N273" s="18">
        <v>0</v>
      </c>
      <c r="O273" s="18">
        <v>0</v>
      </c>
      <c r="P273" s="43"/>
      <c r="Q273" s="43"/>
      <c r="R273" s="43"/>
      <c r="S273" s="43"/>
      <c r="T273" s="43"/>
      <c r="U273" s="43">
        <f t="shared" si="980"/>
        <v>0</v>
      </c>
      <c r="V273" s="43"/>
      <c r="W273" s="43"/>
      <c r="X273" s="43"/>
      <c r="Y273" s="43"/>
      <c r="Z273" s="43">
        <f t="shared" si="981"/>
        <v>0</v>
      </c>
      <c r="AA273" s="43">
        <f t="shared" si="982"/>
        <v>0</v>
      </c>
      <c r="AB273" s="43">
        <f t="shared" si="983"/>
        <v>0</v>
      </c>
      <c r="AC273" s="43">
        <f t="shared" si="984"/>
        <v>0</v>
      </c>
      <c r="AD273" s="43"/>
      <c r="AE273" s="43"/>
      <c r="AF273" s="43"/>
      <c r="AG273" s="43">
        <f t="shared" si="985"/>
        <v>0</v>
      </c>
      <c r="AH273" s="32"/>
      <c r="AI273" s="32"/>
      <c r="AJ273" s="18"/>
      <c r="AK273" s="18"/>
      <c r="AL273" s="18"/>
      <c r="AM273" s="18"/>
      <c r="AN273" s="32">
        <f t="shared" si="986"/>
        <v>0</v>
      </c>
      <c r="AO273" s="32">
        <f t="shared" si="987"/>
        <v>0</v>
      </c>
      <c r="AP273" s="32">
        <f t="shared" si="988"/>
        <v>0</v>
      </c>
      <c r="AQ273" s="43">
        <f t="shared" si="989"/>
        <v>0</v>
      </c>
      <c r="AR273" s="43">
        <f t="shared" si="990"/>
        <v>0</v>
      </c>
      <c r="AS273" s="43">
        <f t="shared" si="991"/>
        <v>0</v>
      </c>
      <c r="AT273" s="43">
        <f t="shared" si="992"/>
        <v>0</v>
      </c>
      <c r="AU273" s="43">
        <f t="shared" si="992"/>
        <v>0</v>
      </c>
      <c r="AV273" s="43">
        <f t="shared" si="993"/>
        <v>0</v>
      </c>
      <c r="AW273" s="32">
        <f t="shared" si="994"/>
        <v>0</v>
      </c>
      <c r="AX273" s="32">
        <f t="shared" si="995"/>
        <v>0</v>
      </c>
      <c r="AY273" s="32">
        <f t="shared" si="995"/>
        <v>0</v>
      </c>
    </row>
    <row r="274" spans="1:52" x14ac:dyDescent="0.25">
      <c r="A274" s="23"/>
      <c r="B274" s="24"/>
      <c r="C274" s="24" t="s">
        <v>217</v>
      </c>
      <c r="D274" s="23"/>
      <c r="E274" s="23"/>
      <c r="F274" s="24"/>
      <c r="G274" s="26">
        <v>9609164</v>
      </c>
      <c r="H274" s="26">
        <v>7066344</v>
      </c>
      <c r="I274" s="26">
        <v>0</v>
      </c>
      <c r="J274" s="26">
        <v>2388425</v>
      </c>
      <c r="K274" s="26">
        <v>141327</v>
      </c>
      <c r="L274" s="26">
        <v>13068</v>
      </c>
      <c r="M274" s="24">
        <v>12.829999999999998</v>
      </c>
      <c r="N274" s="24">
        <v>10.43</v>
      </c>
      <c r="O274" s="24">
        <v>2.399999999999999</v>
      </c>
      <c r="P274" s="26">
        <f t="shared" ref="P274:AY274" si="996">SUM(P271:P273)</f>
        <v>0</v>
      </c>
      <c r="Q274" s="26">
        <f t="shared" si="996"/>
        <v>0</v>
      </c>
      <c r="R274" s="26">
        <f t="shared" si="996"/>
        <v>0</v>
      </c>
      <c r="S274" s="26">
        <f t="shared" si="996"/>
        <v>0</v>
      </c>
      <c r="T274" s="26">
        <f t="shared" si="996"/>
        <v>0</v>
      </c>
      <c r="U274" s="26">
        <f t="shared" si="996"/>
        <v>0</v>
      </c>
      <c r="V274" s="26">
        <f t="shared" si="996"/>
        <v>0</v>
      </c>
      <c r="W274" s="26">
        <f t="shared" si="996"/>
        <v>0</v>
      </c>
      <c r="X274" s="26">
        <f t="shared" si="996"/>
        <v>0</v>
      </c>
      <c r="Y274" s="26">
        <f t="shared" si="996"/>
        <v>0</v>
      </c>
      <c r="Z274" s="26">
        <f t="shared" si="996"/>
        <v>0</v>
      </c>
      <c r="AA274" s="26">
        <f t="shared" si="996"/>
        <v>0</v>
      </c>
      <c r="AB274" s="26">
        <f t="shared" si="996"/>
        <v>0</v>
      </c>
      <c r="AC274" s="26">
        <f t="shared" si="996"/>
        <v>0</v>
      </c>
      <c r="AD274" s="26">
        <f t="shared" si="996"/>
        <v>0</v>
      </c>
      <c r="AE274" s="26">
        <f t="shared" si="996"/>
        <v>0</v>
      </c>
      <c r="AF274" s="26">
        <f t="shared" si="996"/>
        <v>0</v>
      </c>
      <c r="AG274" s="26">
        <f t="shared" si="996"/>
        <v>0</v>
      </c>
      <c r="AH274" s="51">
        <f t="shared" si="996"/>
        <v>0</v>
      </c>
      <c r="AI274" s="51">
        <f t="shared" si="996"/>
        <v>0</v>
      </c>
      <c r="AJ274" s="24">
        <f t="shared" si="996"/>
        <v>0</v>
      </c>
      <c r="AK274" s="24">
        <f t="shared" si="996"/>
        <v>0</v>
      </c>
      <c r="AL274" s="24">
        <f t="shared" si="996"/>
        <v>0</v>
      </c>
      <c r="AM274" s="24">
        <f t="shared" si="996"/>
        <v>0</v>
      </c>
      <c r="AN274" s="51">
        <f t="shared" si="996"/>
        <v>0</v>
      </c>
      <c r="AO274" s="51">
        <f t="shared" si="996"/>
        <v>0</v>
      </c>
      <c r="AP274" s="51">
        <f t="shared" si="996"/>
        <v>0</v>
      </c>
      <c r="AQ274" s="26">
        <f t="shared" si="996"/>
        <v>9609164</v>
      </c>
      <c r="AR274" s="26">
        <f t="shared" si="996"/>
        <v>7066344</v>
      </c>
      <c r="AS274" s="26">
        <f t="shared" si="996"/>
        <v>0</v>
      </c>
      <c r="AT274" s="26">
        <f t="shared" si="996"/>
        <v>2388425</v>
      </c>
      <c r="AU274" s="26">
        <f t="shared" si="996"/>
        <v>141327</v>
      </c>
      <c r="AV274" s="26">
        <f t="shared" si="996"/>
        <v>13068</v>
      </c>
      <c r="AW274" s="51">
        <f t="shared" si="996"/>
        <v>12.829999999999998</v>
      </c>
      <c r="AX274" s="51">
        <f t="shared" si="996"/>
        <v>10.43</v>
      </c>
      <c r="AY274" s="51">
        <f t="shared" si="996"/>
        <v>2.399999999999999</v>
      </c>
      <c r="AZ274" s="15">
        <f>AR274-H274</f>
        <v>0</v>
      </c>
    </row>
    <row r="275" spans="1:52" x14ac:dyDescent="0.25">
      <c r="A275" s="23"/>
      <c r="B275" s="24"/>
      <c r="C275" s="24" t="s">
        <v>77</v>
      </c>
      <c r="D275" s="23"/>
      <c r="E275" s="23"/>
      <c r="F275" s="24"/>
      <c r="G275" s="26">
        <v>1930094426</v>
      </c>
      <c r="H275" s="26">
        <v>1389263406</v>
      </c>
      <c r="I275" s="26">
        <v>15793531</v>
      </c>
      <c r="J275" s="26">
        <v>474740129</v>
      </c>
      <c r="K275" s="26">
        <v>27785270</v>
      </c>
      <c r="L275" s="26">
        <v>22512090</v>
      </c>
      <c r="M275" s="26">
        <v>2685.8443000000007</v>
      </c>
      <c r="N275" s="26">
        <v>1974.9733999999996</v>
      </c>
      <c r="O275" s="26">
        <v>710.87089999999978</v>
      </c>
      <c r="P275" s="26">
        <f t="shared" ref="P275:AY275" si="997">P274+P270+P266+P263+P260+P257+P253+P250+P246+P242+P238+P234+P230+P223+P215+P208+P201+P196+P192+P183+P172+P161+P156+P149+P143+P137+P134+P130+P127+P124+P119+P114+P106+P101+P96+P92+P87+P82+P78+P73+P68+P65+P61+P58+P53+P50+P46+P43+P40+P36+P33+P29+P25+P22+P19+P16+P13+P9</f>
        <v>0</v>
      </c>
      <c r="Q275" s="26">
        <f t="shared" si="997"/>
        <v>0</v>
      </c>
      <c r="R275" s="26">
        <f t="shared" si="997"/>
        <v>-288705</v>
      </c>
      <c r="S275" s="26">
        <f t="shared" si="997"/>
        <v>0</v>
      </c>
      <c r="T275" s="26">
        <f t="shared" si="997"/>
        <v>-718222</v>
      </c>
      <c r="U275" s="26">
        <f t="shared" si="997"/>
        <v>-1006927</v>
      </c>
      <c r="V275" s="26">
        <f t="shared" si="997"/>
        <v>0</v>
      </c>
      <c r="W275" s="26">
        <f t="shared" si="997"/>
        <v>0</v>
      </c>
      <c r="X275" s="26">
        <f t="shared" si="997"/>
        <v>0</v>
      </c>
      <c r="Y275" s="26">
        <f t="shared" si="997"/>
        <v>0</v>
      </c>
      <c r="Z275" s="26">
        <f t="shared" si="997"/>
        <v>0</v>
      </c>
      <c r="AA275" s="26">
        <f t="shared" si="997"/>
        <v>-1006927</v>
      </c>
      <c r="AB275" s="26">
        <f t="shared" si="997"/>
        <v>-340341</v>
      </c>
      <c r="AC275" s="26">
        <f t="shared" si="997"/>
        <v>-20138</v>
      </c>
      <c r="AD275" s="26">
        <f t="shared" si="997"/>
        <v>0</v>
      </c>
      <c r="AE275" s="26">
        <f t="shared" si="997"/>
        <v>0</v>
      </c>
      <c r="AF275" s="26">
        <f t="shared" si="997"/>
        <v>975345</v>
      </c>
      <c r="AG275" s="26">
        <f t="shared" si="997"/>
        <v>975345</v>
      </c>
      <c r="AH275" s="26">
        <f t="shared" si="997"/>
        <v>0</v>
      </c>
      <c r="AI275" s="26">
        <f t="shared" si="997"/>
        <v>0</v>
      </c>
      <c r="AJ275" s="26">
        <f t="shared" si="997"/>
        <v>0</v>
      </c>
      <c r="AK275" s="26">
        <f t="shared" si="997"/>
        <v>-0.85000000000000009</v>
      </c>
      <c r="AL275" s="26">
        <f t="shared" si="997"/>
        <v>0</v>
      </c>
      <c r="AM275" s="26">
        <f t="shared" si="997"/>
        <v>0</v>
      </c>
      <c r="AN275" s="26">
        <f t="shared" si="997"/>
        <v>-0.85000000000000009</v>
      </c>
      <c r="AO275" s="26">
        <f t="shared" si="997"/>
        <v>0</v>
      </c>
      <c r="AP275" s="26">
        <f t="shared" si="997"/>
        <v>-0.85000000000000009</v>
      </c>
      <c r="AQ275" s="26">
        <f t="shared" si="997"/>
        <v>1929702365</v>
      </c>
      <c r="AR275" s="26">
        <f t="shared" si="997"/>
        <v>1388256479</v>
      </c>
      <c r="AS275" s="26">
        <f t="shared" si="997"/>
        <v>15793531</v>
      </c>
      <c r="AT275" s="26">
        <f t="shared" si="997"/>
        <v>474399788</v>
      </c>
      <c r="AU275" s="26">
        <f t="shared" si="997"/>
        <v>27765132</v>
      </c>
      <c r="AV275" s="26">
        <f t="shared" si="997"/>
        <v>23487435</v>
      </c>
      <c r="AW275" s="26">
        <f t="shared" si="997"/>
        <v>2684.9943000000007</v>
      </c>
      <c r="AX275" s="26">
        <f t="shared" si="997"/>
        <v>1974.1233999999997</v>
      </c>
      <c r="AY275" s="26">
        <f t="shared" si="997"/>
        <v>710.87089999999978</v>
      </c>
    </row>
    <row r="276" spans="1:52" x14ac:dyDescent="0.25">
      <c r="V276" s="15">
        <f>SUM(V275:W275)</f>
        <v>0</v>
      </c>
      <c r="AS276" s="1"/>
    </row>
    <row r="277" spans="1:52" x14ac:dyDescent="0.25">
      <c r="AS277" s="15"/>
    </row>
    <row r="278" spans="1:52" x14ac:dyDescent="0.25">
      <c r="AS278" s="15"/>
    </row>
    <row r="280" spans="1:52" x14ac:dyDescent="0.25">
      <c r="H280" s="1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5"/>
      <c r="AI280" s="15"/>
      <c r="AJ280" s="15"/>
      <c r="AK280" s="15"/>
      <c r="AL280" s="15"/>
      <c r="AM280" s="15"/>
      <c r="AN280" s="15"/>
      <c r="AO280" s="15"/>
      <c r="AP280" s="15"/>
      <c r="AQ280" s="1"/>
      <c r="AR280" s="1"/>
      <c r="AS280" s="1"/>
      <c r="AT280" s="1"/>
      <c r="AU280" s="1"/>
      <c r="AV280" s="1"/>
      <c r="AW280" s="15"/>
      <c r="AX280" s="15"/>
      <c r="AY280" s="15"/>
    </row>
    <row r="281" spans="1:52" x14ac:dyDescent="0.25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5"/>
      <c r="AI281" s="15"/>
      <c r="AJ281" s="15"/>
      <c r="AK281" s="15"/>
      <c r="AL281" s="15"/>
      <c r="AM281" s="15"/>
      <c r="AN281" s="15"/>
      <c r="AO281" s="15"/>
      <c r="AP281" s="15"/>
      <c r="AQ281" s="1"/>
      <c r="AR281" s="1"/>
      <c r="AS281" s="1"/>
      <c r="AT281" s="1"/>
      <c r="AU281" s="1"/>
      <c r="AV281" s="1"/>
      <c r="AW281" s="15"/>
      <c r="AX281" s="15"/>
      <c r="AY281" s="15"/>
    </row>
    <row r="282" spans="1:52" x14ac:dyDescent="0.25">
      <c r="F282" s="35" t="s">
        <v>37</v>
      </c>
      <c r="G282" s="36">
        <f>SUM(G283:G300)</f>
        <v>1930094426</v>
      </c>
      <c r="H282" s="36">
        <f>SUM(H283:H300)</f>
        <v>1389263406</v>
      </c>
      <c r="I282" s="36">
        <f t="shared" ref="I282:AY282" si="998">SUM(I283:I300)</f>
        <v>15793531</v>
      </c>
      <c r="J282" s="36">
        <f t="shared" si="998"/>
        <v>474740129</v>
      </c>
      <c r="K282" s="36">
        <f t="shared" si="998"/>
        <v>27785270</v>
      </c>
      <c r="L282" s="36">
        <f t="shared" si="998"/>
        <v>22512090</v>
      </c>
      <c r="M282" s="36">
        <f t="shared" si="998"/>
        <v>2685.8443000000002</v>
      </c>
      <c r="N282" s="36">
        <f t="shared" si="998"/>
        <v>1974.9733999999999</v>
      </c>
      <c r="O282" s="36">
        <f t="shared" si="998"/>
        <v>710.87090000000012</v>
      </c>
      <c r="P282" s="36">
        <f t="shared" si="998"/>
        <v>0</v>
      </c>
      <c r="Q282" s="36">
        <f t="shared" si="998"/>
        <v>0</v>
      </c>
      <c r="R282" s="36">
        <f t="shared" si="998"/>
        <v>-288705</v>
      </c>
      <c r="S282" s="36">
        <f t="shared" si="998"/>
        <v>0</v>
      </c>
      <c r="T282" s="36">
        <f t="shared" si="998"/>
        <v>-718222</v>
      </c>
      <c r="U282" s="36">
        <f t="shared" si="998"/>
        <v>-1006927</v>
      </c>
      <c r="V282" s="36">
        <f t="shared" si="998"/>
        <v>0</v>
      </c>
      <c r="W282" s="36">
        <f t="shared" si="998"/>
        <v>0</v>
      </c>
      <c r="X282" s="36">
        <f t="shared" si="998"/>
        <v>0</v>
      </c>
      <c r="Y282" s="36">
        <f t="shared" si="998"/>
        <v>0</v>
      </c>
      <c r="Z282" s="36">
        <f t="shared" si="998"/>
        <v>0</v>
      </c>
      <c r="AA282" s="36">
        <f t="shared" si="998"/>
        <v>-1006927</v>
      </c>
      <c r="AB282" s="36">
        <f t="shared" si="998"/>
        <v>-340341</v>
      </c>
      <c r="AC282" s="36">
        <f t="shared" si="998"/>
        <v>-20138</v>
      </c>
      <c r="AD282" s="36">
        <f t="shared" si="998"/>
        <v>0</v>
      </c>
      <c r="AE282" s="36">
        <f t="shared" si="998"/>
        <v>0</v>
      </c>
      <c r="AF282" s="36">
        <f t="shared" si="998"/>
        <v>975345</v>
      </c>
      <c r="AG282" s="36">
        <f t="shared" si="998"/>
        <v>975345</v>
      </c>
      <c r="AH282" s="36">
        <f t="shared" si="998"/>
        <v>0</v>
      </c>
      <c r="AI282" s="36">
        <f t="shared" si="998"/>
        <v>0</v>
      </c>
      <c r="AJ282" s="36">
        <f t="shared" si="998"/>
        <v>0</v>
      </c>
      <c r="AK282" s="36">
        <f t="shared" si="998"/>
        <v>-0.85000000000000009</v>
      </c>
      <c r="AL282" s="36">
        <f t="shared" si="998"/>
        <v>0</v>
      </c>
      <c r="AM282" s="36">
        <f t="shared" si="998"/>
        <v>0</v>
      </c>
      <c r="AN282" s="36">
        <f t="shared" si="998"/>
        <v>-0.85000000000000009</v>
      </c>
      <c r="AO282" s="36">
        <f t="shared" si="998"/>
        <v>0</v>
      </c>
      <c r="AP282" s="36">
        <f t="shared" si="998"/>
        <v>-0.85000000000000009</v>
      </c>
      <c r="AQ282" s="36">
        <f t="shared" si="998"/>
        <v>1929702365</v>
      </c>
      <c r="AR282" s="36">
        <f t="shared" si="998"/>
        <v>1388256479</v>
      </c>
      <c r="AS282" s="36">
        <f t="shared" si="998"/>
        <v>15793531</v>
      </c>
      <c r="AT282" s="36">
        <f t="shared" si="998"/>
        <v>474399788</v>
      </c>
      <c r="AU282" s="36">
        <f t="shared" si="998"/>
        <v>27765132</v>
      </c>
      <c r="AV282" s="36">
        <f t="shared" si="998"/>
        <v>23487435</v>
      </c>
      <c r="AW282" s="36">
        <f t="shared" si="998"/>
        <v>2684.9943000000003</v>
      </c>
      <c r="AX282" s="36">
        <f t="shared" si="998"/>
        <v>1974.1233999999999</v>
      </c>
      <c r="AY282" s="36">
        <f t="shared" si="998"/>
        <v>710.87090000000012</v>
      </c>
    </row>
    <row r="283" spans="1:52" x14ac:dyDescent="0.25">
      <c r="E283" s="15">
        <f t="shared" ref="E283:E300" si="999">AQ283-G283</f>
        <v>0</v>
      </c>
      <c r="F283" s="37">
        <v>3111</v>
      </c>
      <c r="G283" s="38">
        <f t="shared" ref="G283:AY283" si="1000">SUMIF($D$7:$D$279,"=3111",G$7:G$279)</f>
        <v>1541740</v>
      </c>
      <c r="H283" s="38">
        <f t="shared" si="1000"/>
        <v>1129006</v>
      </c>
      <c r="I283" s="38">
        <f t="shared" si="1000"/>
        <v>0</v>
      </c>
      <c r="J283" s="38">
        <f t="shared" si="1000"/>
        <v>381604</v>
      </c>
      <c r="K283" s="38">
        <f t="shared" si="1000"/>
        <v>22580</v>
      </c>
      <c r="L283" s="38">
        <f t="shared" si="1000"/>
        <v>8550</v>
      </c>
      <c r="M283" s="38">
        <f t="shared" si="1000"/>
        <v>2.6160999999999999</v>
      </c>
      <c r="N283" s="38">
        <f t="shared" si="1000"/>
        <v>2.1551999999999998</v>
      </c>
      <c r="O283" s="38">
        <f t="shared" si="1000"/>
        <v>0.46089999999999998</v>
      </c>
      <c r="P283" s="38">
        <f t="shared" si="1000"/>
        <v>0</v>
      </c>
      <c r="Q283" s="38">
        <f t="shared" si="1000"/>
        <v>0</v>
      </c>
      <c r="R283" s="38">
        <f t="shared" si="1000"/>
        <v>0</v>
      </c>
      <c r="S283" s="38">
        <f t="shared" si="1000"/>
        <v>0</v>
      </c>
      <c r="T283" s="38">
        <f t="shared" si="1000"/>
        <v>0</v>
      </c>
      <c r="U283" s="38">
        <f t="shared" si="1000"/>
        <v>0</v>
      </c>
      <c r="V283" s="38">
        <f t="shared" si="1000"/>
        <v>0</v>
      </c>
      <c r="W283" s="38">
        <f t="shared" si="1000"/>
        <v>0</v>
      </c>
      <c r="X283" s="38">
        <f t="shared" si="1000"/>
        <v>0</v>
      </c>
      <c r="Y283" s="38">
        <f t="shared" si="1000"/>
        <v>0</v>
      </c>
      <c r="Z283" s="38">
        <f t="shared" si="1000"/>
        <v>0</v>
      </c>
      <c r="AA283" s="38">
        <f t="shared" si="1000"/>
        <v>0</v>
      </c>
      <c r="AB283" s="38">
        <f t="shared" si="1000"/>
        <v>0</v>
      </c>
      <c r="AC283" s="38">
        <f t="shared" si="1000"/>
        <v>0</v>
      </c>
      <c r="AD283" s="38">
        <f t="shared" si="1000"/>
        <v>0</v>
      </c>
      <c r="AE283" s="38">
        <f t="shared" si="1000"/>
        <v>0</v>
      </c>
      <c r="AF283" s="38">
        <f t="shared" si="1000"/>
        <v>0</v>
      </c>
      <c r="AG283" s="38">
        <f t="shared" si="1000"/>
        <v>0</v>
      </c>
      <c r="AH283" s="38">
        <f t="shared" si="1000"/>
        <v>0</v>
      </c>
      <c r="AI283" s="38">
        <f t="shared" si="1000"/>
        <v>0</v>
      </c>
      <c r="AJ283" s="38">
        <f t="shared" si="1000"/>
        <v>0</v>
      </c>
      <c r="AK283" s="38">
        <f t="shared" si="1000"/>
        <v>0</v>
      </c>
      <c r="AL283" s="38">
        <f t="shared" si="1000"/>
        <v>0</v>
      </c>
      <c r="AM283" s="38">
        <f t="shared" si="1000"/>
        <v>0</v>
      </c>
      <c r="AN283" s="38">
        <f t="shared" si="1000"/>
        <v>0</v>
      </c>
      <c r="AO283" s="38">
        <f t="shared" si="1000"/>
        <v>0</v>
      </c>
      <c r="AP283" s="38">
        <f t="shared" si="1000"/>
        <v>0</v>
      </c>
      <c r="AQ283" s="38">
        <f t="shared" si="1000"/>
        <v>1541740</v>
      </c>
      <c r="AR283" s="38">
        <f t="shared" si="1000"/>
        <v>1129006</v>
      </c>
      <c r="AS283" s="38">
        <f t="shared" si="1000"/>
        <v>0</v>
      </c>
      <c r="AT283" s="38">
        <f t="shared" si="1000"/>
        <v>381604</v>
      </c>
      <c r="AU283" s="38">
        <f t="shared" si="1000"/>
        <v>22580</v>
      </c>
      <c r="AV283" s="38">
        <f t="shared" si="1000"/>
        <v>8550</v>
      </c>
      <c r="AW283" s="38">
        <f t="shared" si="1000"/>
        <v>2.6160999999999999</v>
      </c>
      <c r="AX283" s="38">
        <f t="shared" si="1000"/>
        <v>2.1551999999999998</v>
      </c>
      <c r="AY283" s="38">
        <f t="shared" si="1000"/>
        <v>0.46089999999999998</v>
      </c>
    </row>
    <row r="284" spans="1:52" x14ac:dyDescent="0.25">
      <c r="E284" s="15">
        <f t="shared" si="999"/>
        <v>0</v>
      </c>
      <c r="F284" s="37">
        <v>3112</v>
      </c>
      <c r="G284" s="38">
        <f t="shared" ref="G284:AY284" si="1001">SUMIF($D$7:$D$279,"=3112",G$7:G$279)</f>
        <v>21237791</v>
      </c>
      <c r="H284" s="38">
        <f t="shared" si="1001"/>
        <v>15568146</v>
      </c>
      <c r="I284" s="38">
        <f t="shared" si="1001"/>
        <v>0</v>
      </c>
      <c r="J284" s="38">
        <f t="shared" si="1001"/>
        <v>5262033</v>
      </c>
      <c r="K284" s="38">
        <f t="shared" si="1001"/>
        <v>311362</v>
      </c>
      <c r="L284" s="38">
        <f t="shared" si="1001"/>
        <v>96250</v>
      </c>
      <c r="M284" s="38">
        <f t="shared" si="1001"/>
        <v>35.135999999999996</v>
      </c>
      <c r="N284" s="38">
        <f t="shared" si="1001"/>
        <v>29.7456</v>
      </c>
      <c r="O284" s="38">
        <f t="shared" si="1001"/>
        <v>5.3903999999999996</v>
      </c>
      <c r="P284" s="38">
        <f t="shared" si="1001"/>
        <v>0</v>
      </c>
      <c r="Q284" s="38">
        <f t="shared" si="1001"/>
        <v>0</v>
      </c>
      <c r="R284" s="38">
        <f t="shared" si="1001"/>
        <v>0</v>
      </c>
      <c r="S284" s="38">
        <f t="shared" si="1001"/>
        <v>0</v>
      </c>
      <c r="T284" s="38">
        <f t="shared" si="1001"/>
        <v>0</v>
      </c>
      <c r="U284" s="38">
        <f t="shared" si="1001"/>
        <v>0</v>
      </c>
      <c r="V284" s="38">
        <f t="shared" si="1001"/>
        <v>0</v>
      </c>
      <c r="W284" s="38">
        <f t="shared" si="1001"/>
        <v>0</v>
      </c>
      <c r="X284" s="38">
        <f t="shared" si="1001"/>
        <v>0</v>
      </c>
      <c r="Y284" s="38">
        <f t="shared" si="1001"/>
        <v>0</v>
      </c>
      <c r="Z284" s="38">
        <f t="shared" si="1001"/>
        <v>0</v>
      </c>
      <c r="AA284" s="38">
        <f t="shared" si="1001"/>
        <v>0</v>
      </c>
      <c r="AB284" s="38">
        <f t="shared" si="1001"/>
        <v>0</v>
      </c>
      <c r="AC284" s="38">
        <f t="shared" si="1001"/>
        <v>0</v>
      </c>
      <c r="AD284" s="38">
        <f t="shared" si="1001"/>
        <v>0</v>
      </c>
      <c r="AE284" s="38">
        <f t="shared" si="1001"/>
        <v>0</v>
      </c>
      <c r="AF284" s="38">
        <f t="shared" si="1001"/>
        <v>0</v>
      </c>
      <c r="AG284" s="38">
        <f t="shared" si="1001"/>
        <v>0</v>
      </c>
      <c r="AH284" s="38">
        <f t="shared" si="1001"/>
        <v>0</v>
      </c>
      <c r="AI284" s="38">
        <f t="shared" si="1001"/>
        <v>0</v>
      </c>
      <c r="AJ284" s="38">
        <f t="shared" si="1001"/>
        <v>0</v>
      </c>
      <c r="AK284" s="38">
        <f t="shared" si="1001"/>
        <v>0</v>
      </c>
      <c r="AL284" s="38">
        <f t="shared" si="1001"/>
        <v>0</v>
      </c>
      <c r="AM284" s="38">
        <f t="shared" si="1001"/>
        <v>0</v>
      </c>
      <c r="AN284" s="38">
        <f t="shared" si="1001"/>
        <v>0</v>
      </c>
      <c r="AO284" s="38">
        <f t="shared" si="1001"/>
        <v>0</v>
      </c>
      <c r="AP284" s="38">
        <f t="shared" si="1001"/>
        <v>0</v>
      </c>
      <c r="AQ284" s="38">
        <f t="shared" si="1001"/>
        <v>21237791</v>
      </c>
      <c r="AR284" s="38">
        <f t="shared" si="1001"/>
        <v>15568146</v>
      </c>
      <c r="AS284" s="38">
        <f t="shared" si="1001"/>
        <v>0</v>
      </c>
      <c r="AT284" s="38">
        <f t="shared" si="1001"/>
        <v>5262033</v>
      </c>
      <c r="AU284" s="38">
        <f t="shared" si="1001"/>
        <v>311362</v>
      </c>
      <c r="AV284" s="38">
        <f t="shared" si="1001"/>
        <v>96250</v>
      </c>
      <c r="AW284" s="38">
        <f t="shared" si="1001"/>
        <v>35.135999999999996</v>
      </c>
      <c r="AX284" s="38">
        <f t="shared" si="1001"/>
        <v>29.7456</v>
      </c>
      <c r="AY284" s="38">
        <f t="shared" si="1001"/>
        <v>5.3903999999999996</v>
      </c>
    </row>
    <row r="285" spans="1:52" x14ac:dyDescent="0.25">
      <c r="E285" s="15">
        <f t="shared" si="999"/>
        <v>0</v>
      </c>
      <c r="F285" s="37">
        <v>3113</v>
      </c>
      <c r="G285" s="38">
        <f t="shared" ref="G285:AY285" si="1002">SUMIF($D$7:$D$279,"=3113",G$7:G$279)</f>
        <v>0</v>
      </c>
      <c r="H285" s="38">
        <f t="shared" si="1002"/>
        <v>0</v>
      </c>
      <c r="I285" s="38">
        <f t="shared" si="1002"/>
        <v>0</v>
      </c>
      <c r="J285" s="38">
        <f t="shared" si="1002"/>
        <v>0</v>
      </c>
      <c r="K285" s="38">
        <f t="shared" si="1002"/>
        <v>0</v>
      </c>
      <c r="L285" s="38">
        <f t="shared" si="1002"/>
        <v>0</v>
      </c>
      <c r="M285" s="38">
        <f t="shared" si="1002"/>
        <v>0</v>
      </c>
      <c r="N285" s="38">
        <f t="shared" si="1002"/>
        <v>0</v>
      </c>
      <c r="O285" s="38">
        <f t="shared" si="1002"/>
        <v>0</v>
      </c>
      <c r="P285" s="38">
        <f t="shared" si="1002"/>
        <v>0</v>
      </c>
      <c r="Q285" s="38">
        <f t="shared" si="1002"/>
        <v>0</v>
      </c>
      <c r="R285" s="38">
        <f t="shared" si="1002"/>
        <v>0</v>
      </c>
      <c r="S285" s="38">
        <f t="shared" si="1002"/>
        <v>0</v>
      </c>
      <c r="T285" s="38">
        <f t="shared" si="1002"/>
        <v>0</v>
      </c>
      <c r="U285" s="38">
        <f t="shared" si="1002"/>
        <v>0</v>
      </c>
      <c r="V285" s="38">
        <f t="shared" si="1002"/>
        <v>0</v>
      </c>
      <c r="W285" s="38">
        <f t="shared" si="1002"/>
        <v>0</v>
      </c>
      <c r="X285" s="38">
        <f t="shared" si="1002"/>
        <v>0</v>
      </c>
      <c r="Y285" s="38">
        <f t="shared" si="1002"/>
        <v>0</v>
      </c>
      <c r="Z285" s="38">
        <f t="shared" si="1002"/>
        <v>0</v>
      </c>
      <c r="AA285" s="38">
        <f t="shared" si="1002"/>
        <v>0</v>
      </c>
      <c r="AB285" s="38">
        <f t="shared" si="1002"/>
        <v>0</v>
      </c>
      <c r="AC285" s="38">
        <f t="shared" si="1002"/>
        <v>0</v>
      </c>
      <c r="AD285" s="38">
        <f t="shared" si="1002"/>
        <v>0</v>
      </c>
      <c r="AE285" s="38">
        <f t="shared" si="1002"/>
        <v>0</v>
      </c>
      <c r="AF285" s="38">
        <f t="shared" si="1002"/>
        <v>0</v>
      </c>
      <c r="AG285" s="38">
        <f t="shared" si="1002"/>
        <v>0</v>
      </c>
      <c r="AH285" s="38">
        <f t="shared" si="1002"/>
        <v>0</v>
      </c>
      <c r="AI285" s="38">
        <f t="shared" si="1002"/>
        <v>0</v>
      </c>
      <c r="AJ285" s="38">
        <f t="shared" si="1002"/>
        <v>0</v>
      </c>
      <c r="AK285" s="38">
        <f t="shared" si="1002"/>
        <v>0</v>
      </c>
      <c r="AL285" s="38">
        <f t="shared" si="1002"/>
        <v>0</v>
      </c>
      <c r="AM285" s="38">
        <f t="shared" si="1002"/>
        <v>0</v>
      </c>
      <c r="AN285" s="38">
        <f t="shared" si="1002"/>
        <v>0</v>
      </c>
      <c r="AO285" s="38">
        <f t="shared" si="1002"/>
        <v>0</v>
      </c>
      <c r="AP285" s="38">
        <f t="shared" si="1002"/>
        <v>0</v>
      </c>
      <c r="AQ285" s="38">
        <f t="shared" si="1002"/>
        <v>0</v>
      </c>
      <c r="AR285" s="38">
        <f t="shared" si="1002"/>
        <v>0</v>
      </c>
      <c r="AS285" s="38">
        <f t="shared" si="1002"/>
        <v>0</v>
      </c>
      <c r="AT285" s="38">
        <f t="shared" si="1002"/>
        <v>0</v>
      </c>
      <c r="AU285" s="38">
        <f t="shared" si="1002"/>
        <v>0</v>
      </c>
      <c r="AV285" s="38">
        <f t="shared" si="1002"/>
        <v>0</v>
      </c>
      <c r="AW285" s="38">
        <f t="shared" si="1002"/>
        <v>0</v>
      </c>
      <c r="AX285" s="38">
        <f t="shared" si="1002"/>
        <v>0</v>
      </c>
      <c r="AY285" s="38">
        <f t="shared" si="1002"/>
        <v>0</v>
      </c>
    </row>
    <row r="286" spans="1:52" x14ac:dyDescent="0.25">
      <c r="E286" s="15">
        <f t="shared" si="999"/>
        <v>0</v>
      </c>
      <c r="F286" s="37">
        <v>3114</v>
      </c>
      <c r="G286" s="38">
        <f t="shared" ref="G286:AY286" si="1003">SUMIF($D$7:$D$279,"=3114",G$7:G$279)</f>
        <v>185987325</v>
      </c>
      <c r="H286" s="38">
        <f t="shared" si="1003"/>
        <v>134884887</v>
      </c>
      <c r="I286" s="38">
        <f t="shared" si="1003"/>
        <v>692000</v>
      </c>
      <c r="J286" s="38">
        <f t="shared" si="1003"/>
        <v>45824987</v>
      </c>
      <c r="K286" s="38">
        <f t="shared" si="1003"/>
        <v>2697700</v>
      </c>
      <c r="L286" s="38">
        <f t="shared" si="1003"/>
        <v>1887751</v>
      </c>
      <c r="M286" s="38">
        <f t="shared" si="1003"/>
        <v>268.13069999999999</v>
      </c>
      <c r="N286" s="38">
        <f t="shared" si="1003"/>
        <v>218.65809999999996</v>
      </c>
      <c r="O286" s="38">
        <f t="shared" si="1003"/>
        <v>49.472600000000007</v>
      </c>
      <c r="P286" s="38">
        <f t="shared" si="1003"/>
        <v>0</v>
      </c>
      <c r="Q286" s="38">
        <f t="shared" si="1003"/>
        <v>0</v>
      </c>
      <c r="R286" s="38">
        <f t="shared" si="1003"/>
        <v>0</v>
      </c>
      <c r="S286" s="38">
        <f t="shared" si="1003"/>
        <v>0</v>
      </c>
      <c r="T286" s="38">
        <f t="shared" si="1003"/>
        <v>-287187</v>
      </c>
      <c r="U286" s="38">
        <f t="shared" si="1003"/>
        <v>-287187</v>
      </c>
      <c r="V286" s="38">
        <f t="shared" si="1003"/>
        <v>0</v>
      </c>
      <c r="W286" s="38">
        <f t="shared" si="1003"/>
        <v>0</v>
      </c>
      <c r="X286" s="38">
        <f t="shared" si="1003"/>
        <v>0</v>
      </c>
      <c r="Y286" s="38">
        <f t="shared" si="1003"/>
        <v>0</v>
      </c>
      <c r="Z286" s="38">
        <f t="shared" si="1003"/>
        <v>0</v>
      </c>
      <c r="AA286" s="38">
        <f t="shared" si="1003"/>
        <v>-287187</v>
      </c>
      <c r="AB286" s="38">
        <f t="shared" si="1003"/>
        <v>-97069</v>
      </c>
      <c r="AC286" s="38">
        <f t="shared" si="1003"/>
        <v>-5744</v>
      </c>
      <c r="AD286" s="38">
        <f t="shared" si="1003"/>
        <v>0</v>
      </c>
      <c r="AE286" s="38">
        <f t="shared" si="1003"/>
        <v>0</v>
      </c>
      <c r="AF286" s="38">
        <f t="shared" si="1003"/>
        <v>390000</v>
      </c>
      <c r="AG286" s="38">
        <f t="shared" si="1003"/>
        <v>390000</v>
      </c>
      <c r="AH286" s="38">
        <f t="shared" si="1003"/>
        <v>0</v>
      </c>
      <c r="AI286" s="38">
        <f t="shared" si="1003"/>
        <v>0</v>
      </c>
      <c r="AJ286" s="38">
        <f t="shared" si="1003"/>
        <v>0</v>
      </c>
      <c r="AK286" s="38">
        <f t="shared" si="1003"/>
        <v>0</v>
      </c>
      <c r="AL286" s="38">
        <f t="shared" si="1003"/>
        <v>0</v>
      </c>
      <c r="AM286" s="38">
        <f t="shared" si="1003"/>
        <v>0</v>
      </c>
      <c r="AN286" s="38">
        <f t="shared" si="1003"/>
        <v>0</v>
      </c>
      <c r="AO286" s="38">
        <f t="shared" si="1003"/>
        <v>0</v>
      </c>
      <c r="AP286" s="38">
        <f t="shared" si="1003"/>
        <v>0</v>
      </c>
      <c r="AQ286" s="38">
        <f t="shared" si="1003"/>
        <v>185987325</v>
      </c>
      <c r="AR286" s="38">
        <f t="shared" si="1003"/>
        <v>134597700</v>
      </c>
      <c r="AS286" s="38">
        <f t="shared" si="1003"/>
        <v>692000</v>
      </c>
      <c r="AT286" s="38">
        <f t="shared" si="1003"/>
        <v>45727918</v>
      </c>
      <c r="AU286" s="38">
        <f t="shared" si="1003"/>
        <v>2691956</v>
      </c>
      <c r="AV286" s="38">
        <f t="shared" si="1003"/>
        <v>2277751</v>
      </c>
      <c r="AW286" s="38">
        <f t="shared" si="1003"/>
        <v>268.13069999999999</v>
      </c>
      <c r="AX286" s="38">
        <f t="shared" si="1003"/>
        <v>218.65809999999996</v>
      </c>
      <c r="AY286" s="38">
        <f t="shared" si="1003"/>
        <v>49.472600000000007</v>
      </c>
    </row>
    <row r="287" spans="1:52" x14ac:dyDescent="0.25">
      <c r="E287" s="15">
        <f t="shared" si="999"/>
        <v>0</v>
      </c>
      <c r="F287" s="37">
        <v>3117</v>
      </c>
      <c r="G287" s="38">
        <f t="shared" ref="G287:AY287" si="1004">SUMIF($D$7:$D$279,"=3117",G$7:G$279)</f>
        <v>0</v>
      </c>
      <c r="H287" s="38">
        <f t="shared" si="1004"/>
        <v>0</v>
      </c>
      <c r="I287" s="38">
        <f t="shared" si="1004"/>
        <v>0</v>
      </c>
      <c r="J287" s="38">
        <f t="shared" si="1004"/>
        <v>0</v>
      </c>
      <c r="K287" s="38">
        <f t="shared" si="1004"/>
        <v>0</v>
      </c>
      <c r="L287" s="38">
        <f t="shared" si="1004"/>
        <v>0</v>
      </c>
      <c r="M287" s="38">
        <f t="shared" si="1004"/>
        <v>0</v>
      </c>
      <c r="N287" s="38">
        <f t="shared" si="1004"/>
        <v>0</v>
      </c>
      <c r="O287" s="38">
        <f t="shared" si="1004"/>
        <v>0</v>
      </c>
      <c r="P287" s="38">
        <f t="shared" si="1004"/>
        <v>0</v>
      </c>
      <c r="Q287" s="38">
        <f t="shared" si="1004"/>
        <v>0</v>
      </c>
      <c r="R287" s="38">
        <f t="shared" si="1004"/>
        <v>0</v>
      </c>
      <c r="S287" s="38">
        <f t="shared" si="1004"/>
        <v>0</v>
      </c>
      <c r="T287" s="38">
        <f t="shared" si="1004"/>
        <v>0</v>
      </c>
      <c r="U287" s="38">
        <f t="shared" si="1004"/>
        <v>0</v>
      </c>
      <c r="V287" s="38">
        <f t="shared" si="1004"/>
        <v>0</v>
      </c>
      <c r="W287" s="38">
        <f t="shared" si="1004"/>
        <v>0</v>
      </c>
      <c r="X287" s="38">
        <f t="shared" si="1004"/>
        <v>0</v>
      </c>
      <c r="Y287" s="38">
        <f t="shared" si="1004"/>
        <v>0</v>
      </c>
      <c r="Z287" s="38">
        <f t="shared" si="1004"/>
        <v>0</v>
      </c>
      <c r="AA287" s="38">
        <f t="shared" si="1004"/>
        <v>0</v>
      </c>
      <c r="AB287" s="38">
        <f t="shared" si="1004"/>
        <v>0</v>
      </c>
      <c r="AC287" s="38">
        <f t="shared" si="1004"/>
        <v>0</v>
      </c>
      <c r="AD287" s="38">
        <f t="shared" si="1004"/>
        <v>0</v>
      </c>
      <c r="AE287" s="38">
        <f t="shared" si="1004"/>
        <v>0</v>
      </c>
      <c r="AF287" s="38">
        <f t="shared" si="1004"/>
        <v>0</v>
      </c>
      <c r="AG287" s="38">
        <f t="shared" si="1004"/>
        <v>0</v>
      </c>
      <c r="AH287" s="38">
        <f t="shared" si="1004"/>
        <v>0</v>
      </c>
      <c r="AI287" s="38">
        <f t="shared" si="1004"/>
        <v>0</v>
      </c>
      <c r="AJ287" s="38">
        <f t="shared" si="1004"/>
        <v>0</v>
      </c>
      <c r="AK287" s="38">
        <f t="shared" si="1004"/>
        <v>0</v>
      </c>
      <c r="AL287" s="38">
        <f t="shared" si="1004"/>
        <v>0</v>
      </c>
      <c r="AM287" s="38">
        <f t="shared" si="1004"/>
        <v>0</v>
      </c>
      <c r="AN287" s="38">
        <f t="shared" si="1004"/>
        <v>0</v>
      </c>
      <c r="AO287" s="38">
        <f t="shared" si="1004"/>
        <v>0</v>
      </c>
      <c r="AP287" s="38">
        <f t="shared" si="1004"/>
        <v>0</v>
      </c>
      <c r="AQ287" s="38">
        <f t="shared" si="1004"/>
        <v>0</v>
      </c>
      <c r="AR287" s="38">
        <f t="shared" si="1004"/>
        <v>0</v>
      </c>
      <c r="AS287" s="38">
        <f t="shared" si="1004"/>
        <v>0</v>
      </c>
      <c r="AT287" s="38">
        <f t="shared" si="1004"/>
        <v>0</v>
      </c>
      <c r="AU287" s="38">
        <f t="shared" si="1004"/>
        <v>0</v>
      </c>
      <c r="AV287" s="38">
        <f t="shared" si="1004"/>
        <v>0</v>
      </c>
      <c r="AW287" s="38">
        <f t="shared" si="1004"/>
        <v>0</v>
      </c>
      <c r="AX287" s="38">
        <f t="shared" si="1004"/>
        <v>0</v>
      </c>
      <c r="AY287" s="38">
        <f t="shared" si="1004"/>
        <v>0</v>
      </c>
    </row>
    <row r="288" spans="1:52" x14ac:dyDescent="0.25">
      <c r="E288" s="15">
        <f t="shared" si="999"/>
        <v>0</v>
      </c>
      <c r="F288" s="37">
        <v>3121</v>
      </c>
      <c r="G288" s="38">
        <f t="shared" ref="G288:AY288" si="1005">SUMIF($D$6:$D$279,"=3121",G$6:G$279)</f>
        <v>354824471</v>
      </c>
      <c r="H288" s="38">
        <f t="shared" si="1005"/>
        <v>256645704</v>
      </c>
      <c r="I288" s="38">
        <f t="shared" si="1005"/>
        <v>2167120</v>
      </c>
      <c r="J288" s="38">
        <f t="shared" si="1005"/>
        <v>87478734</v>
      </c>
      <c r="K288" s="38">
        <f t="shared" si="1005"/>
        <v>5132913</v>
      </c>
      <c r="L288" s="38">
        <f t="shared" si="1005"/>
        <v>3400000</v>
      </c>
      <c r="M288" s="38">
        <f t="shared" si="1005"/>
        <v>442.36980000000005</v>
      </c>
      <c r="N288" s="38">
        <f t="shared" si="1005"/>
        <v>356.22950000000003</v>
      </c>
      <c r="O288" s="38">
        <f t="shared" si="1005"/>
        <v>86.140299999999996</v>
      </c>
      <c r="P288" s="38">
        <f t="shared" si="1005"/>
        <v>0</v>
      </c>
      <c r="Q288" s="38">
        <f t="shared" si="1005"/>
        <v>0</v>
      </c>
      <c r="R288" s="38">
        <f t="shared" si="1005"/>
        <v>0</v>
      </c>
      <c r="S288" s="38">
        <f t="shared" si="1005"/>
        <v>0</v>
      </c>
      <c r="T288" s="38">
        <f t="shared" si="1005"/>
        <v>0</v>
      </c>
      <c r="U288" s="38">
        <f t="shared" si="1005"/>
        <v>0</v>
      </c>
      <c r="V288" s="38">
        <f t="shared" si="1005"/>
        <v>0</v>
      </c>
      <c r="W288" s="38">
        <f t="shared" si="1005"/>
        <v>0</v>
      </c>
      <c r="X288" s="38">
        <f t="shared" si="1005"/>
        <v>0</v>
      </c>
      <c r="Y288" s="38">
        <f t="shared" si="1005"/>
        <v>0</v>
      </c>
      <c r="Z288" s="38">
        <f t="shared" si="1005"/>
        <v>0</v>
      </c>
      <c r="AA288" s="38">
        <f t="shared" si="1005"/>
        <v>0</v>
      </c>
      <c r="AB288" s="38">
        <f t="shared" si="1005"/>
        <v>0</v>
      </c>
      <c r="AC288" s="38">
        <f t="shared" si="1005"/>
        <v>0</v>
      </c>
      <c r="AD288" s="38">
        <f t="shared" si="1005"/>
        <v>0</v>
      </c>
      <c r="AE288" s="38">
        <f t="shared" si="1005"/>
        <v>0</v>
      </c>
      <c r="AF288" s="38">
        <f t="shared" si="1005"/>
        <v>0</v>
      </c>
      <c r="AG288" s="38">
        <f t="shared" si="1005"/>
        <v>0</v>
      </c>
      <c r="AH288" s="38">
        <f t="shared" si="1005"/>
        <v>0</v>
      </c>
      <c r="AI288" s="38">
        <f t="shared" si="1005"/>
        <v>0</v>
      </c>
      <c r="AJ288" s="38">
        <f t="shared" si="1005"/>
        <v>0</v>
      </c>
      <c r="AK288" s="38">
        <f t="shared" si="1005"/>
        <v>0</v>
      </c>
      <c r="AL288" s="38">
        <f t="shared" si="1005"/>
        <v>0</v>
      </c>
      <c r="AM288" s="38">
        <f t="shared" si="1005"/>
        <v>0</v>
      </c>
      <c r="AN288" s="38">
        <f t="shared" si="1005"/>
        <v>0</v>
      </c>
      <c r="AO288" s="38">
        <f t="shared" si="1005"/>
        <v>0</v>
      </c>
      <c r="AP288" s="38">
        <f t="shared" si="1005"/>
        <v>0</v>
      </c>
      <c r="AQ288" s="38">
        <f t="shared" si="1005"/>
        <v>354824471</v>
      </c>
      <c r="AR288" s="38">
        <f t="shared" si="1005"/>
        <v>256645704</v>
      </c>
      <c r="AS288" s="38">
        <f t="shared" si="1005"/>
        <v>2167120</v>
      </c>
      <c r="AT288" s="38">
        <f t="shared" si="1005"/>
        <v>87478734</v>
      </c>
      <c r="AU288" s="38">
        <f t="shared" si="1005"/>
        <v>5132913</v>
      </c>
      <c r="AV288" s="38">
        <f t="shared" si="1005"/>
        <v>3400000</v>
      </c>
      <c r="AW288" s="38">
        <f t="shared" si="1005"/>
        <v>442.36980000000005</v>
      </c>
      <c r="AX288" s="38">
        <f t="shared" si="1005"/>
        <v>356.22950000000003</v>
      </c>
      <c r="AY288" s="38">
        <f t="shared" si="1005"/>
        <v>86.140299999999996</v>
      </c>
    </row>
    <row r="289" spans="5:51" x14ac:dyDescent="0.25">
      <c r="E289" s="15">
        <f t="shared" si="999"/>
        <v>-156825</v>
      </c>
      <c r="F289" s="37">
        <v>3122</v>
      </c>
      <c r="G289" s="38">
        <f t="shared" ref="G289:AY289" si="1006">SUMIF($D$7:$D$279,"=3122",G$7:G$279)</f>
        <v>496084622</v>
      </c>
      <c r="H289" s="38">
        <f t="shared" si="1006"/>
        <v>357538127</v>
      </c>
      <c r="I289" s="38">
        <f t="shared" si="1006"/>
        <v>4856179</v>
      </c>
      <c r="J289" s="38">
        <f t="shared" si="1006"/>
        <v>122396950</v>
      </c>
      <c r="K289" s="38">
        <f t="shared" si="1006"/>
        <v>7150761</v>
      </c>
      <c r="L289" s="38">
        <f t="shared" si="1006"/>
        <v>4142605</v>
      </c>
      <c r="M289" s="38">
        <f t="shared" si="1006"/>
        <v>647.13330000000008</v>
      </c>
      <c r="N289" s="38">
        <f t="shared" si="1006"/>
        <v>497.98880000000008</v>
      </c>
      <c r="O289" s="38">
        <f t="shared" si="1006"/>
        <v>149.14449999999999</v>
      </c>
      <c r="P289" s="38">
        <f t="shared" si="1006"/>
        <v>0</v>
      </c>
      <c r="Q289" s="38">
        <f t="shared" si="1006"/>
        <v>0</v>
      </c>
      <c r="R289" s="38">
        <f t="shared" si="1006"/>
        <v>-115482</v>
      </c>
      <c r="S289" s="38">
        <f t="shared" si="1006"/>
        <v>0</v>
      </c>
      <c r="T289" s="38">
        <f t="shared" si="1006"/>
        <v>-210122</v>
      </c>
      <c r="U289" s="38">
        <f t="shared" si="1006"/>
        <v>-325604</v>
      </c>
      <c r="V289" s="38">
        <f t="shared" si="1006"/>
        <v>0</v>
      </c>
      <c r="W289" s="38">
        <f t="shared" si="1006"/>
        <v>0</v>
      </c>
      <c r="X289" s="38">
        <f t="shared" si="1006"/>
        <v>0</v>
      </c>
      <c r="Y289" s="38">
        <f t="shared" si="1006"/>
        <v>0</v>
      </c>
      <c r="Z289" s="38">
        <f t="shared" si="1006"/>
        <v>0</v>
      </c>
      <c r="AA289" s="38">
        <f t="shared" si="1006"/>
        <v>-325604</v>
      </c>
      <c r="AB289" s="38">
        <f t="shared" si="1006"/>
        <v>-110054</v>
      </c>
      <c r="AC289" s="38">
        <f t="shared" si="1006"/>
        <v>-6512</v>
      </c>
      <c r="AD289" s="38">
        <f t="shared" si="1006"/>
        <v>0</v>
      </c>
      <c r="AE289" s="38">
        <f t="shared" si="1006"/>
        <v>0</v>
      </c>
      <c r="AF289" s="38">
        <f t="shared" si="1006"/>
        <v>285345</v>
      </c>
      <c r="AG289" s="38">
        <f t="shared" si="1006"/>
        <v>285345</v>
      </c>
      <c r="AH289" s="38">
        <f t="shared" si="1006"/>
        <v>0</v>
      </c>
      <c r="AI289" s="38">
        <f t="shared" si="1006"/>
        <v>0</v>
      </c>
      <c r="AJ289" s="38">
        <f t="shared" si="1006"/>
        <v>0</v>
      </c>
      <c r="AK289" s="38">
        <f t="shared" si="1006"/>
        <v>-0.34</v>
      </c>
      <c r="AL289" s="38">
        <f t="shared" si="1006"/>
        <v>0</v>
      </c>
      <c r="AM289" s="38">
        <f t="shared" si="1006"/>
        <v>0</v>
      </c>
      <c r="AN289" s="38">
        <f t="shared" si="1006"/>
        <v>-0.34</v>
      </c>
      <c r="AO289" s="38">
        <f t="shared" si="1006"/>
        <v>0</v>
      </c>
      <c r="AP289" s="38">
        <f t="shared" si="1006"/>
        <v>-0.34</v>
      </c>
      <c r="AQ289" s="38">
        <f t="shared" si="1006"/>
        <v>495927797</v>
      </c>
      <c r="AR289" s="38">
        <f t="shared" si="1006"/>
        <v>357212523</v>
      </c>
      <c r="AS289" s="38">
        <f t="shared" si="1006"/>
        <v>4856179</v>
      </c>
      <c r="AT289" s="38">
        <f t="shared" si="1006"/>
        <v>122286896</v>
      </c>
      <c r="AU289" s="38">
        <f t="shared" si="1006"/>
        <v>7144249</v>
      </c>
      <c r="AV289" s="38">
        <f t="shared" si="1006"/>
        <v>4427950</v>
      </c>
      <c r="AW289" s="38">
        <f t="shared" si="1006"/>
        <v>646.79330000000004</v>
      </c>
      <c r="AX289" s="38">
        <f t="shared" si="1006"/>
        <v>497.64880000000011</v>
      </c>
      <c r="AY289" s="38">
        <f t="shared" si="1006"/>
        <v>149.14449999999999</v>
      </c>
    </row>
    <row r="290" spans="5:51" x14ac:dyDescent="0.25">
      <c r="E290" s="15">
        <f t="shared" si="999"/>
        <v>0</v>
      </c>
      <c r="F290" s="37">
        <v>3123</v>
      </c>
      <c r="G290" s="38">
        <f t="shared" ref="G290:AY290" si="1007">SUMIF($D$7:$D$279,"=3123",G$7:G$279)</f>
        <v>488548107</v>
      </c>
      <c r="H290" s="38">
        <f t="shared" si="1007"/>
        <v>349011450</v>
      </c>
      <c r="I290" s="38">
        <f t="shared" si="1007"/>
        <v>3868976</v>
      </c>
      <c r="J290" s="38">
        <f t="shared" si="1007"/>
        <v>119202132</v>
      </c>
      <c r="K290" s="38">
        <f t="shared" si="1007"/>
        <v>6980231</v>
      </c>
      <c r="L290" s="38">
        <f t="shared" si="1007"/>
        <v>9485318</v>
      </c>
      <c r="M290" s="38">
        <f t="shared" si="1007"/>
        <v>682.49869999999999</v>
      </c>
      <c r="N290" s="38">
        <f t="shared" si="1007"/>
        <v>513.27369999999996</v>
      </c>
      <c r="O290" s="38">
        <f t="shared" si="1007"/>
        <v>169.22500000000002</v>
      </c>
      <c r="P290" s="38">
        <f t="shared" si="1007"/>
        <v>0</v>
      </c>
      <c r="Q290" s="38">
        <f t="shared" si="1007"/>
        <v>0</v>
      </c>
      <c r="R290" s="38">
        <f t="shared" si="1007"/>
        <v>0</v>
      </c>
      <c r="S290" s="38">
        <f t="shared" si="1007"/>
        <v>0</v>
      </c>
      <c r="T290" s="38">
        <f t="shared" si="1007"/>
        <v>-184094</v>
      </c>
      <c r="U290" s="38">
        <f t="shared" si="1007"/>
        <v>-184094</v>
      </c>
      <c r="V290" s="38">
        <f t="shared" si="1007"/>
        <v>0</v>
      </c>
      <c r="W290" s="38">
        <f t="shared" si="1007"/>
        <v>0</v>
      </c>
      <c r="X290" s="38">
        <f t="shared" si="1007"/>
        <v>0</v>
      </c>
      <c r="Y290" s="38">
        <f t="shared" si="1007"/>
        <v>0</v>
      </c>
      <c r="Z290" s="38">
        <f t="shared" si="1007"/>
        <v>0</v>
      </c>
      <c r="AA290" s="38">
        <f t="shared" si="1007"/>
        <v>-184094</v>
      </c>
      <c r="AB290" s="38">
        <f t="shared" si="1007"/>
        <v>-62224</v>
      </c>
      <c r="AC290" s="38">
        <f t="shared" si="1007"/>
        <v>-3682</v>
      </c>
      <c r="AD290" s="38">
        <f t="shared" si="1007"/>
        <v>0</v>
      </c>
      <c r="AE290" s="38">
        <f t="shared" si="1007"/>
        <v>0</v>
      </c>
      <c r="AF290" s="38">
        <f t="shared" si="1007"/>
        <v>250000</v>
      </c>
      <c r="AG290" s="38">
        <f t="shared" si="1007"/>
        <v>250000</v>
      </c>
      <c r="AH290" s="38">
        <f t="shared" si="1007"/>
        <v>0</v>
      </c>
      <c r="AI290" s="38">
        <f t="shared" si="1007"/>
        <v>0</v>
      </c>
      <c r="AJ290" s="38">
        <f t="shared" si="1007"/>
        <v>0</v>
      </c>
      <c r="AK290" s="38">
        <f t="shared" si="1007"/>
        <v>0</v>
      </c>
      <c r="AL290" s="38">
        <f t="shared" si="1007"/>
        <v>0</v>
      </c>
      <c r="AM290" s="38">
        <f t="shared" si="1007"/>
        <v>0</v>
      </c>
      <c r="AN290" s="38">
        <f t="shared" si="1007"/>
        <v>0</v>
      </c>
      <c r="AO290" s="38">
        <f t="shared" si="1007"/>
        <v>0</v>
      </c>
      <c r="AP290" s="38">
        <f t="shared" si="1007"/>
        <v>0</v>
      </c>
      <c r="AQ290" s="38">
        <f t="shared" si="1007"/>
        <v>488548107</v>
      </c>
      <c r="AR290" s="38">
        <f t="shared" si="1007"/>
        <v>348827356</v>
      </c>
      <c r="AS290" s="38">
        <f t="shared" si="1007"/>
        <v>3868976</v>
      </c>
      <c r="AT290" s="38">
        <f t="shared" si="1007"/>
        <v>119139908</v>
      </c>
      <c r="AU290" s="38">
        <f t="shared" si="1007"/>
        <v>6976549</v>
      </c>
      <c r="AV290" s="38">
        <f t="shared" si="1007"/>
        <v>9735318</v>
      </c>
      <c r="AW290" s="38">
        <f t="shared" si="1007"/>
        <v>682.49869999999999</v>
      </c>
      <c r="AX290" s="38">
        <f t="shared" si="1007"/>
        <v>513.27369999999996</v>
      </c>
      <c r="AY290" s="38">
        <f t="shared" si="1007"/>
        <v>169.22500000000002</v>
      </c>
    </row>
    <row r="291" spans="5:51" x14ac:dyDescent="0.25">
      <c r="E291" s="15">
        <f t="shared" si="999"/>
        <v>-235236</v>
      </c>
      <c r="F291" s="37">
        <v>3124</v>
      </c>
      <c r="G291" s="38">
        <f t="shared" ref="G291:AY291" si="1008">SUMIF($D$7:$D$279,"=3124",G$7:G$279)</f>
        <v>46593668</v>
      </c>
      <c r="H291" s="38">
        <f t="shared" si="1008"/>
        <v>33617311</v>
      </c>
      <c r="I291" s="38">
        <f t="shared" si="1008"/>
        <v>420000</v>
      </c>
      <c r="J291" s="38">
        <f t="shared" si="1008"/>
        <v>11504611</v>
      </c>
      <c r="K291" s="38">
        <f t="shared" si="1008"/>
        <v>672346</v>
      </c>
      <c r="L291" s="38">
        <f t="shared" si="1008"/>
        <v>379400</v>
      </c>
      <c r="M291" s="38">
        <f t="shared" si="1008"/>
        <v>64.2119</v>
      </c>
      <c r="N291" s="38">
        <f t="shared" si="1008"/>
        <v>49.811000000000007</v>
      </c>
      <c r="O291" s="38">
        <f t="shared" si="1008"/>
        <v>14.4009</v>
      </c>
      <c r="P291" s="38">
        <f t="shared" si="1008"/>
        <v>0</v>
      </c>
      <c r="Q291" s="38">
        <f t="shared" si="1008"/>
        <v>0</v>
      </c>
      <c r="R291" s="38">
        <f t="shared" si="1008"/>
        <v>-173223</v>
      </c>
      <c r="S291" s="38">
        <f t="shared" si="1008"/>
        <v>0</v>
      </c>
      <c r="T291" s="38">
        <f t="shared" si="1008"/>
        <v>0</v>
      </c>
      <c r="U291" s="38">
        <f t="shared" si="1008"/>
        <v>-173223</v>
      </c>
      <c r="V291" s="38">
        <f t="shared" si="1008"/>
        <v>0</v>
      </c>
      <c r="W291" s="38">
        <f t="shared" si="1008"/>
        <v>0</v>
      </c>
      <c r="X291" s="38">
        <f t="shared" si="1008"/>
        <v>0</v>
      </c>
      <c r="Y291" s="38">
        <f t="shared" si="1008"/>
        <v>0</v>
      </c>
      <c r="Z291" s="38">
        <f t="shared" si="1008"/>
        <v>0</v>
      </c>
      <c r="AA291" s="38">
        <f t="shared" si="1008"/>
        <v>-173223</v>
      </c>
      <c r="AB291" s="38">
        <f t="shared" si="1008"/>
        <v>-58549</v>
      </c>
      <c r="AC291" s="38">
        <f t="shared" si="1008"/>
        <v>-3464</v>
      </c>
      <c r="AD291" s="38">
        <f t="shared" si="1008"/>
        <v>0</v>
      </c>
      <c r="AE291" s="38">
        <f t="shared" si="1008"/>
        <v>0</v>
      </c>
      <c r="AF291" s="38">
        <f t="shared" si="1008"/>
        <v>0</v>
      </c>
      <c r="AG291" s="38">
        <f t="shared" si="1008"/>
        <v>0</v>
      </c>
      <c r="AH291" s="38">
        <f t="shared" si="1008"/>
        <v>0</v>
      </c>
      <c r="AI291" s="38">
        <f t="shared" si="1008"/>
        <v>0</v>
      </c>
      <c r="AJ291" s="38">
        <f t="shared" si="1008"/>
        <v>0</v>
      </c>
      <c r="AK291" s="38">
        <f t="shared" si="1008"/>
        <v>-0.51</v>
      </c>
      <c r="AL291" s="38">
        <f t="shared" si="1008"/>
        <v>0</v>
      </c>
      <c r="AM291" s="38">
        <f t="shared" si="1008"/>
        <v>0</v>
      </c>
      <c r="AN291" s="38">
        <f t="shared" si="1008"/>
        <v>-0.51</v>
      </c>
      <c r="AO291" s="38">
        <f t="shared" si="1008"/>
        <v>0</v>
      </c>
      <c r="AP291" s="38">
        <f t="shared" si="1008"/>
        <v>-0.51</v>
      </c>
      <c r="AQ291" s="38">
        <f t="shared" si="1008"/>
        <v>46358432</v>
      </c>
      <c r="AR291" s="38">
        <f t="shared" si="1008"/>
        <v>33444088</v>
      </c>
      <c r="AS291" s="38">
        <f t="shared" si="1008"/>
        <v>420000</v>
      </c>
      <c r="AT291" s="38">
        <f t="shared" si="1008"/>
        <v>11446062</v>
      </c>
      <c r="AU291" s="38">
        <f t="shared" si="1008"/>
        <v>668882</v>
      </c>
      <c r="AV291" s="38">
        <f t="shared" si="1008"/>
        <v>379400</v>
      </c>
      <c r="AW291" s="38">
        <f t="shared" si="1008"/>
        <v>63.701900000000002</v>
      </c>
      <c r="AX291" s="38">
        <f t="shared" si="1008"/>
        <v>49.301000000000002</v>
      </c>
      <c r="AY291" s="38">
        <f t="shared" si="1008"/>
        <v>14.4009</v>
      </c>
    </row>
    <row r="292" spans="5:51" x14ac:dyDescent="0.25">
      <c r="E292" s="15">
        <f t="shared" si="999"/>
        <v>0</v>
      </c>
      <c r="F292" s="37">
        <v>3133</v>
      </c>
      <c r="G292" s="38">
        <f t="shared" ref="G292:AY292" si="1009">SUMIF($D$7:$D$279,"=3133",G$7:G$279)</f>
        <v>106636203</v>
      </c>
      <c r="H292" s="38">
        <f t="shared" si="1009"/>
        <v>76991158</v>
      </c>
      <c r="I292" s="38">
        <f t="shared" si="1009"/>
        <v>1114800</v>
      </c>
      <c r="J292" s="38">
        <f t="shared" si="1009"/>
        <v>26394472</v>
      </c>
      <c r="K292" s="38">
        <f t="shared" si="1009"/>
        <v>1539825</v>
      </c>
      <c r="L292" s="38">
        <f t="shared" si="1009"/>
        <v>595948</v>
      </c>
      <c r="M292" s="38">
        <f t="shared" si="1009"/>
        <v>156.42000000000002</v>
      </c>
      <c r="N292" s="38">
        <f t="shared" si="1009"/>
        <v>98.43</v>
      </c>
      <c r="O292" s="38">
        <f t="shared" si="1009"/>
        <v>57.99</v>
      </c>
      <c r="P292" s="38">
        <f t="shared" si="1009"/>
        <v>0</v>
      </c>
      <c r="Q292" s="38">
        <f t="shared" si="1009"/>
        <v>0</v>
      </c>
      <c r="R292" s="38">
        <f t="shared" si="1009"/>
        <v>0</v>
      </c>
      <c r="S292" s="38">
        <f t="shared" si="1009"/>
        <v>0</v>
      </c>
      <c r="T292" s="38">
        <f t="shared" si="1009"/>
        <v>-36819</v>
      </c>
      <c r="U292" s="38">
        <f t="shared" si="1009"/>
        <v>-36819</v>
      </c>
      <c r="V292" s="38">
        <f t="shared" si="1009"/>
        <v>0</v>
      </c>
      <c r="W292" s="38">
        <f t="shared" si="1009"/>
        <v>0</v>
      </c>
      <c r="X292" s="38">
        <f t="shared" si="1009"/>
        <v>0</v>
      </c>
      <c r="Y292" s="38">
        <f t="shared" si="1009"/>
        <v>0</v>
      </c>
      <c r="Z292" s="38">
        <f t="shared" si="1009"/>
        <v>0</v>
      </c>
      <c r="AA292" s="38">
        <f t="shared" si="1009"/>
        <v>-36819</v>
      </c>
      <c r="AB292" s="38">
        <f t="shared" si="1009"/>
        <v>-12445</v>
      </c>
      <c r="AC292" s="38">
        <f t="shared" si="1009"/>
        <v>-736</v>
      </c>
      <c r="AD292" s="38">
        <f t="shared" si="1009"/>
        <v>0</v>
      </c>
      <c r="AE292" s="38">
        <f t="shared" si="1009"/>
        <v>0</v>
      </c>
      <c r="AF292" s="38">
        <f t="shared" si="1009"/>
        <v>50000</v>
      </c>
      <c r="AG292" s="38">
        <f t="shared" si="1009"/>
        <v>50000</v>
      </c>
      <c r="AH292" s="38">
        <f t="shared" si="1009"/>
        <v>0</v>
      </c>
      <c r="AI292" s="38">
        <f t="shared" si="1009"/>
        <v>0</v>
      </c>
      <c r="AJ292" s="38">
        <f t="shared" si="1009"/>
        <v>0</v>
      </c>
      <c r="AK292" s="38">
        <f t="shared" si="1009"/>
        <v>0</v>
      </c>
      <c r="AL292" s="38">
        <f t="shared" si="1009"/>
        <v>0</v>
      </c>
      <c r="AM292" s="38">
        <f t="shared" si="1009"/>
        <v>0</v>
      </c>
      <c r="AN292" s="38">
        <f t="shared" si="1009"/>
        <v>0</v>
      </c>
      <c r="AO292" s="38">
        <f t="shared" si="1009"/>
        <v>0</v>
      </c>
      <c r="AP292" s="38">
        <f t="shared" si="1009"/>
        <v>0</v>
      </c>
      <c r="AQ292" s="38">
        <f t="shared" si="1009"/>
        <v>106636203</v>
      </c>
      <c r="AR292" s="38">
        <f t="shared" si="1009"/>
        <v>76954339</v>
      </c>
      <c r="AS292" s="38">
        <f t="shared" si="1009"/>
        <v>1114800</v>
      </c>
      <c r="AT292" s="38">
        <f t="shared" si="1009"/>
        <v>26382027</v>
      </c>
      <c r="AU292" s="38">
        <f t="shared" si="1009"/>
        <v>1539089</v>
      </c>
      <c r="AV292" s="38">
        <f t="shared" si="1009"/>
        <v>645948</v>
      </c>
      <c r="AW292" s="38">
        <f t="shared" si="1009"/>
        <v>156.42000000000002</v>
      </c>
      <c r="AX292" s="38">
        <f t="shared" si="1009"/>
        <v>98.43</v>
      </c>
      <c r="AY292" s="38">
        <f t="shared" si="1009"/>
        <v>57.99</v>
      </c>
    </row>
    <row r="293" spans="5:51" x14ac:dyDescent="0.25">
      <c r="E293" s="15">
        <f t="shared" si="999"/>
        <v>0</v>
      </c>
      <c r="F293" s="37">
        <v>3141</v>
      </c>
      <c r="G293" s="38">
        <f t="shared" ref="G293:AY293" si="1010">SUMIF($D$7:$D$279,"=3141",G$7:G$279)</f>
        <v>45445296</v>
      </c>
      <c r="H293" s="38">
        <f t="shared" si="1010"/>
        <v>32620385</v>
      </c>
      <c r="I293" s="38">
        <f t="shared" si="1010"/>
        <v>575150</v>
      </c>
      <c r="J293" s="38">
        <f t="shared" si="1010"/>
        <v>11220093</v>
      </c>
      <c r="K293" s="38">
        <f t="shared" si="1010"/>
        <v>652408</v>
      </c>
      <c r="L293" s="38">
        <f t="shared" si="1010"/>
        <v>377260</v>
      </c>
      <c r="M293" s="38">
        <f t="shared" si="1010"/>
        <v>111.40000000000002</v>
      </c>
      <c r="N293" s="38">
        <f t="shared" si="1010"/>
        <v>0</v>
      </c>
      <c r="O293" s="38">
        <f t="shared" si="1010"/>
        <v>111.40000000000002</v>
      </c>
      <c r="P293" s="38">
        <f t="shared" si="1010"/>
        <v>0</v>
      </c>
      <c r="Q293" s="38">
        <f t="shared" si="1010"/>
        <v>0</v>
      </c>
      <c r="R293" s="38">
        <f t="shared" si="1010"/>
        <v>0</v>
      </c>
      <c r="S293" s="38">
        <f t="shared" si="1010"/>
        <v>0</v>
      </c>
      <c r="T293" s="38">
        <f t="shared" si="1010"/>
        <v>0</v>
      </c>
      <c r="U293" s="38">
        <f t="shared" si="1010"/>
        <v>0</v>
      </c>
      <c r="V293" s="38">
        <f t="shared" si="1010"/>
        <v>0</v>
      </c>
      <c r="W293" s="38">
        <f t="shared" si="1010"/>
        <v>0</v>
      </c>
      <c r="X293" s="38">
        <f t="shared" si="1010"/>
        <v>0</v>
      </c>
      <c r="Y293" s="38">
        <f t="shared" si="1010"/>
        <v>0</v>
      </c>
      <c r="Z293" s="38">
        <f t="shared" si="1010"/>
        <v>0</v>
      </c>
      <c r="AA293" s="38">
        <f t="shared" si="1010"/>
        <v>0</v>
      </c>
      <c r="AB293" s="38">
        <f t="shared" si="1010"/>
        <v>0</v>
      </c>
      <c r="AC293" s="38">
        <f t="shared" si="1010"/>
        <v>0</v>
      </c>
      <c r="AD293" s="38">
        <f t="shared" si="1010"/>
        <v>0</v>
      </c>
      <c r="AE293" s="38">
        <f t="shared" si="1010"/>
        <v>0</v>
      </c>
      <c r="AF293" s="38">
        <f t="shared" si="1010"/>
        <v>0</v>
      </c>
      <c r="AG293" s="38">
        <f t="shared" si="1010"/>
        <v>0</v>
      </c>
      <c r="AH293" s="38">
        <f t="shared" si="1010"/>
        <v>0</v>
      </c>
      <c r="AI293" s="38">
        <f t="shared" si="1010"/>
        <v>0</v>
      </c>
      <c r="AJ293" s="38">
        <f t="shared" si="1010"/>
        <v>0</v>
      </c>
      <c r="AK293" s="38">
        <f t="shared" si="1010"/>
        <v>0</v>
      </c>
      <c r="AL293" s="38">
        <f t="shared" si="1010"/>
        <v>0</v>
      </c>
      <c r="AM293" s="38">
        <f t="shared" si="1010"/>
        <v>0</v>
      </c>
      <c r="AN293" s="38">
        <f t="shared" si="1010"/>
        <v>0</v>
      </c>
      <c r="AO293" s="38">
        <f t="shared" si="1010"/>
        <v>0</v>
      </c>
      <c r="AP293" s="38">
        <f t="shared" si="1010"/>
        <v>0</v>
      </c>
      <c r="AQ293" s="38">
        <f t="shared" si="1010"/>
        <v>45445296</v>
      </c>
      <c r="AR293" s="38">
        <f t="shared" si="1010"/>
        <v>32620385</v>
      </c>
      <c r="AS293" s="38">
        <f t="shared" si="1010"/>
        <v>575150</v>
      </c>
      <c r="AT293" s="38">
        <f t="shared" si="1010"/>
        <v>11220093</v>
      </c>
      <c r="AU293" s="38">
        <f t="shared" si="1010"/>
        <v>652408</v>
      </c>
      <c r="AV293" s="38">
        <f t="shared" si="1010"/>
        <v>377260</v>
      </c>
      <c r="AW293" s="38">
        <f t="shared" si="1010"/>
        <v>111.40000000000002</v>
      </c>
      <c r="AX293" s="38">
        <f t="shared" si="1010"/>
        <v>0</v>
      </c>
      <c r="AY293" s="38">
        <f t="shared" si="1010"/>
        <v>111.40000000000002</v>
      </c>
    </row>
    <row r="294" spans="5:51" x14ac:dyDescent="0.25">
      <c r="E294" s="15">
        <f t="shared" si="999"/>
        <v>0</v>
      </c>
      <c r="F294" s="37">
        <v>3143</v>
      </c>
      <c r="G294" s="38">
        <f t="shared" ref="G294:AY294" si="1011">SUMIF($D$7:$D$279,"=3143",G$7:G$279)</f>
        <v>12768782</v>
      </c>
      <c r="H294" s="38">
        <f t="shared" si="1011"/>
        <v>9397954</v>
      </c>
      <c r="I294" s="38">
        <f t="shared" si="1011"/>
        <v>0</v>
      </c>
      <c r="J294" s="38">
        <f t="shared" si="1011"/>
        <v>3176509</v>
      </c>
      <c r="K294" s="38">
        <f t="shared" si="1011"/>
        <v>187959</v>
      </c>
      <c r="L294" s="38">
        <f t="shared" si="1011"/>
        <v>6360</v>
      </c>
      <c r="M294" s="38">
        <f t="shared" si="1011"/>
        <v>21.744299999999999</v>
      </c>
      <c r="N294" s="38">
        <f t="shared" si="1011"/>
        <v>21.294300000000003</v>
      </c>
      <c r="O294" s="38">
        <f t="shared" si="1011"/>
        <v>0.44999999999999996</v>
      </c>
      <c r="P294" s="38">
        <f t="shared" si="1011"/>
        <v>0</v>
      </c>
      <c r="Q294" s="38">
        <f t="shared" si="1011"/>
        <v>0</v>
      </c>
      <c r="R294" s="38">
        <f t="shared" si="1011"/>
        <v>0</v>
      </c>
      <c r="S294" s="38">
        <f t="shared" si="1011"/>
        <v>0</v>
      </c>
      <c r="T294" s="38">
        <f t="shared" si="1011"/>
        <v>0</v>
      </c>
      <c r="U294" s="38">
        <f t="shared" si="1011"/>
        <v>0</v>
      </c>
      <c r="V294" s="38">
        <f t="shared" si="1011"/>
        <v>0</v>
      </c>
      <c r="W294" s="38">
        <f t="shared" si="1011"/>
        <v>0</v>
      </c>
      <c r="X294" s="38">
        <f t="shared" si="1011"/>
        <v>0</v>
      </c>
      <c r="Y294" s="38">
        <f t="shared" si="1011"/>
        <v>0</v>
      </c>
      <c r="Z294" s="38">
        <f t="shared" si="1011"/>
        <v>0</v>
      </c>
      <c r="AA294" s="38">
        <f t="shared" si="1011"/>
        <v>0</v>
      </c>
      <c r="AB294" s="38">
        <f t="shared" si="1011"/>
        <v>0</v>
      </c>
      <c r="AC294" s="38">
        <f t="shared" si="1011"/>
        <v>0</v>
      </c>
      <c r="AD294" s="38">
        <f t="shared" si="1011"/>
        <v>0</v>
      </c>
      <c r="AE294" s="38">
        <f t="shared" si="1011"/>
        <v>0</v>
      </c>
      <c r="AF294" s="38">
        <f t="shared" si="1011"/>
        <v>0</v>
      </c>
      <c r="AG294" s="38">
        <f t="shared" si="1011"/>
        <v>0</v>
      </c>
      <c r="AH294" s="38">
        <f t="shared" si="1011"/>
        <v>0</v>
      </c>
      <c r="AI294" s="38">
        <f t="shared" si="1011"/>
        <v>0</v>
      </c>
      <c r="AJ294" s="38">
        <f t="shared" si="1011"/>
        <v>0</v>
      </c>
      <c r="AK294" s="38">
        <f t="shared" si="1011"/>
        <v>0</v>
      </c>
      <c r="AL294" s="38">
        <f t="shared" si="1011"/>
        <v>0</v>
      </c>
      <c r="AM294" s="38">
        <f t="shared" si="1011"/>
        <v>0</v>
      </c>
      <c r="AN294" s="38">
        <f t="shared" si="1011"/>
        <v>0</v>
      </c>
      <c r="AO294" s="38">
        <f t="shared" si="1011"/>
        <v>0</v>
      </c>
      <c r="AP294" s="38">
        <f t="shared" si="1011"/>
        <v>0</v>
      </c>
      <c r="AQ294" s="38">
        <f t="shared" si="1011"/>
        <v>12768782</v>
      </c>
      <c r="AR294" s="38">
        <f t="shared" si="1011"/>
        <v>9397954</v>
      </c>
      <c r="AS294" s="38">
        <f t="shared" si="1011"/>
        <v>0</v>
      </c>
      <c r="AT294" s="38">
        <f t="shared" si="1011"/>
        <v>3176509</v>
      </c>
      <c r="AU294" s="38">
        <f t="shared" si="1011"/>
        <v>187959</v>
      </c>
      <c r="AV294" s="38">
        <f t="shared" si="1011"/>
        <v>6360</v>
      </c>
      <c r="AW294" s="38">
        <f t="shared" si="1011"/>
        <v>21.744299999999999</v>
      </c>
      <c r="AX294" s="38">
        <f t="shared" si="1011"/>
        <v>21.294300000000003</v>
      </c>
      <c r="AY294" s="38">
        <f t="shared" si="1011"/>
        <v>0.44999999999999996</v>
      </c>
    </row>
    <row r="295" spans="5:51" x14ac:dyDescent="0.25">
      <c r="E295" s="15">
        <f t="shared" si="999"/>
        <v>0</v>
      </c>
      <c r="F295" s="37">
        <v>3145</v>
      </c>
      <c r="G295" s="38">
        <f t="shared" ref="G295:AY295" si="1012">SUMIF($D$7:$D$279,"=3145",G$7:G$279)</f>
        <v>9533423</v>
      </c>
      <c r="H295" s="38">
        <f t="shared" si="1012"/>
        <v>6978956</v>
      </c>
      <c r="I295" s="38">
        <f t="shared" si="1012"/>
        <v>0</v>
      </c>
      <c r="J295" s="38">
        <f t="shared" si="1012"/>
        <v>2358888</v>
      </c>
      <c r="K295" s="38">
        <f t="shared" si="1012"/>
        <v>139579</v>
      </c>
      <c r="L295" s="38">
        <f t="shared" si="1012"/>
        <v>56000</v>
      </c>
      <c r="M295" s="38">
        <f t="shared" si="1012"/>
        <v>17.670000000000002</v>
      </c>
      <c r="N295" s="38">
        <f t="shared" si="1012"/>
        <v>10.68</v>
      </c>
      <c r="O295" s="38">
        <f t="shared" si="1012"/>
        <v>6.9899999999999993</v>
      </c>
      <c r="P295" s="38">
        <f t="shared" si="1012"/>
        <v>0</v>
      </c>
      <c r="Q295" s="38">
        <f t="shared" si="1012"/>
        <v>0</v>
      </c>
      <c r="R295" s="38">
        <f t="shared" si="1012"/>
        <v>0</v>
      </c>
      <c r="S295" s="38">
        <f t="shared" si="1012"/>
        <v>0</v>
      </c>
      <c r="T295" s="38">
        <f t="shared" si="1012"/>
        <v>0</v>
      </c>
      <c r="U295" s="38">
        <f t="shared" si="1012"/>
        <v>0</v>
      </c>
      <c r="V295" s="38">
        <f t="shared" si="1012"/>
        <v>0</v>
      </c>
      <c r="W295" s="38">
        <f t="shared" si="1012"/>
        <v>0</v>
      </c>
      <c r="X295" s="38">
        <f t="shared" si="1012"/>
        <v>0</v>
      </c>
      <c r="Y295" s="38">
        <f t="shared" si="1012"/>
        <v>0</v>
      </c>
      <c r="Z295" s="38">
        <f t="shared" si="1012"/>
        <v>0</v>
      </c>
      <c r="AA295" s="38">
        <f t="shared" si="1012"/>
        <v>0</v>
      </c>
      <c r="AB295" s="38">
        <f t="shared" si="1012"/>
        <v>0</v>
      </c>
      <c r="AC295" s="38">
        <f t="shared" si="1012"/>
        <v>0</v>
      </c>
      <c r="AD295" s="38">
        <f t="shared" si="1012"/>
        <v>0</v>
      </c>
      <c r="AE295" s="38">
        <f t="shared" si="1012"/>
        <v>0</v>
      </c>
      <c r="AF295" s="38">
        <f t="shared" si="1012"/>
        <v>0</v>
      </c>
      <c r="AG295" s="38">
        <f t="shared" si="1012"/>
        <v>0</v>
      </c>
      <c r="AH295" s="38">
        <f t="shared" si="1012"/>
        <v>0</v>
      </c>
      <c r="AI295" s="38">
        <f t="shared" si="1012"/>
        <v>0</v>
      </c>
      <c r="AJ295" s="38">
        <f t="shared" si="1012"/>
        <v>0</v>
      </c>
      <c r="AK295" s="38">
        <f t="shared" si="1012"/>
        <v>0</v>
      </c>
      <c r="AL295" s="38">
        <f t="shared" si="1012"/>
        <v>0</v>
      </c>
      <c r="AM295" s="38">
        <f t="shared" si="1012"/>
        <v>0</v>
      </c>
      <c r="AN295" s="38">
        <f t="shared" si="1012"/>
        <v>0</v>
      </c>
      <c r="AO295" s="38">
        <f t="shared" si="1012"/>
        <v>0</v>
      </c>
      <c r="AP295" s="38">
        <f t="shared" si="1012"/>
        <v>0</v>
      </c>
      <c r="AQ295" s="38">
        <f t="shared" si="1012"/>
        <v>9533423</v>
      </c>
      <c r="AR295" s="38">
        <f t="shared" si="1012"/>
        <v>6978956</v>
      </c>
      <c r="AS295" s="38">
        <f t="shared" si="1012"/>
        <v>0</v>
      </c>
      <c r="AT295" s="38">
        <f t="shared" si="1012"/>
        <v>2358888</v>
      </c>
      <c r="AU295" s="38">
        <f t="shared" si="1012"/>
        <v>139579</v>
      </c>
      <c r="AV295" s="38">
        <f t="shared" si="1012"/>
        <v>56000</v>
      </c>
      <c r="AW295" s="38">
        <f t="shared" si="1012"/>
        <v>17.670000000000002</v>
      </c>
      <c r="AX295" s="38">
        <f t="shared" si="1012"/>
        <v>10.68</v>
      </c>
      <c r="AY295" s="38">
        <f t="shared" si="1012"/>
        <v>6.9899999999999993</v>
      </c>
    </row>
    <row r="296" spans="5:51" x14ac:dyDescent="0.25">
      <c r="E296" s="15">
        <f t="shared" si="999"/>
        <v>0</v>
      </c>
      <c r="F296" s="37">
        <v>3146</v>
      </c>
      <c r="G296" s="38">
        <f t="shared" ref="G296:AY296" si="1013">SUMIF($D$7:$D$279,"=3146",G$7:G$279)</f>
        <v>66732823</v>
      </c>
      <c r="H296" s="38">
        <f t="shared" si="1013"/>
        <v>48074725</v>
      </c>
      <c r="I296" s="38">
        <f t="shared" si="1013"/>
        <v>67000</v>
      </c>
      <c r="J296" s="38">
        <f t="shared" si="1013"/>
        <v>16271906</v>
      </c>
      <c r="K296" s="38">
        <f t="shared" si="1013"/>
        <v>961494</v>
      </c>
      <c r="L296" s="38">
        <f t="shared" si="1013"/>
        <v>1357698</v>
      </c>
      <c r="M296" s="38">
        <f t="shared" si="1013"/>
        <v>87.8</v>
      </c>
      <c r="N296" s="38">
        <f t="shared" si="1013"/>
        <v>67.83</v>
      </c>
      <c r="O296" s="38">
        <f t="shared" si="1013"/>
        <v>19.97</v>
      </c>
      <c r="P296" s="38">
        <f t="shared" si="1013"/>
        <v>0</v>
      </c>
      <c r="Q296" s="38">
        <f t="shared" si="1013"/>
        <v>0</v>
      </c>
      <c r="R296" s="38">
        <f t="shared" si="1013"/>
        <v>0</v>
      </c>
      <c r="S296" s="38">
        <f t="shared" si="1013"/>
        <v>0</v>
      </c>
      <c r="T296" s="38">
        <f t="shared" si="1013"/>
        <v>0</v>
      </c>
      <c r="U296" s="38">
        <f t="shared" si="1013"/>
        <v>0</v>
      </c>
      <c r="V296" s="38">
        <f t="shared" si="1013"/>
        <v>0</v>
      </c>
      <c r="W296" s="38">
        <f t="shared" si="1013"/>
        <v>0</v>
      </c>
      <c r="X296" s="38">
        <f t="shared" si="1013"/>
        <v>0</v>
      </c>
      <c r="Y296" s="38">
        <f t="shared" si="1013"/>
        <v>0</v>
      </c>
      <c r="Z296" s="38">
        <f t="shared" si="1013"/>
        <v>0</v>
      </c>
      <c r="AA296" s="38">
        <f t="shared" si="1013"/>
        <v>0</v>
      </c>
      <c r="AB296" s="38">
        <f t="shared" si="1013"/>
        <v>0</v>
      </c>
      <c r="AC296" s="38">
        <f t="shared" si="1013"/>
        <v>0</v>
      </c>
      <c r="AD296" s="38">
        <f t="shared" si="1013"/>
        <v>0</v>
      </c>
      <c r="AE296" s="38">
        <f t="shared" si="1013"/>
        <v>0</v>
      </c>
      <c r="AF296" s="38">
        <f t="shared" si="1013"/>
        <v>0</v>
      </c>
      <c r="AG296" s="38">
        <f t="shared" si="1013"/>
        <v>0</v>
      </c>
      <c r="AH296" s="38">
        <f t="shared" si="1013"/>
        <v>0</v>
      </c>
      <c r="AI296" s="38">
        <f t="shared" si="1013"/>
        <v>0</v>
      </c>
      <c r="AJ296" s="38">
        <f t="shared" si="1013"/>
        <v>0</v>
      </c>
      <c r="AK296" s="38">
        <f t="shared" si="1013"/>
        <v>0</v>
      </c>
      <c r="AL296" s="38">
        <f t="shared" si="1013"/>
        <v>0</v>
      </c>
      <c r="AM296" s="38">
        <f t="shared" si="1013"/>
        <v>0</v>
      </c>
      <c r="AN296" s="38">
        <f t="shared" si="1013"/>
        <v>0</v>
      </c>
      <c r="AO296" s="38">
        <f t="shared" si="1013"/>
        <v>0</v>
      </c>
      <c r="AP296" s="38">
        <f t="shared" si="1013"/>
        <v>0</v>
      </c>
      <c r="AQ296" s="38">
        <f t="shared" si="1013"/>
        <v>66732823</v>
      </c>
      <c r="AR296" s="38">
        <f t="shared" si="1013"/>
        <v>48074725</v>
      </c>
      <c r="AS296" s="38">
        <f t="shared" si="1013"/>
        <v>67000</v>
      </c>
      <c r="AT296" s="38">
        <f t="shared" si="1013"/>
        <v>16271906</v>
      </c>
      <c r="AU296" s="38">
        <f t="shared" si="1013"/>
        <v>961494</v>
      </c>
      <c r="AV296" s="38">
        <f t="shared" si="1013"/>
        <v>1357698</v>
      </c>
      <c r="AW296" s="38">
        <f t="shared" si="1013"/>
        <v>87.8</v>
      </c>
      <c r="AX296" s="38">
        <f t="shared" si="1013"/>
        <v>67.83</v>
      </c>
      <c r="AY296" s="38">
        <f t="shared" si="1013"/>
        <v>19.97</v>
      </c>
    </row>
    <row r="297" spans="5:51" x14ac:dyDescent="0.25">
      <c r="E297" s="15">
        <f t="shared" si="999"/>
        <v>0</v>
      </c>
      <c r="F297" s="37">
        <v>3147</v>
      </c>
      <c r="G297" s="38">
        <f t="shared" ref="G297:AY297" si="1014">SUMIF($D$7:$D$279,"=3147",G$7:G$279)</f>
        <v>72421961</v>
      </c>
      <c r="H297" s="38">
        <f t="shared" si="1014"/>
        <v>51674841</v>
      </c>
      <c r="I297" s="38">
        <f t="shared" si="1014"/>
        <v>1284736</v>
      </c>
      <c r="J297" s="38">
        <f t="shared" si="1014"/>
        <v>17900336</v>
      </c>
      <c r="K297" s="38">
        <f t="shared" si="1014"/>
        <v>1033498</v>
      </c>
      <c r="L297" s="38">
        <f t="shared" si="1014"/>
        <v>528550</v>
      </c>
      <c r="M297" s="38">
        <f t="shared" si="1014"/>
        <v>121.99</v>
      </c>
      <c r="N297" s="38">
        <f t="shared" si="1014"/>
        <v>85.53</v>
      </c>
      <c r="O297" s="38">
        <f t="shared" si="1014"/>
        <v>36.46</v>
      </c>
      <c r="P297" s="38">
        <f t="shared" si="1014"/>
        <v>0</v>
      </c>
      <c r="Q297" s="38">
        <f t="shared" si="1014"/>
        <v>0</v>
      </c>
      <c r="R297" s="38">
        <f t="shared" si="1014"/>
        <v>0</v>
      </c>
      <c r="S297" s="38">
        <f t="shared" si="1014"/>
        <v>0</v>
      </c>
      <c r="T297" s="38">
        <f t="shared" si="1014"/>
        <v>0</v>
      </c>
      <c r="U297" s="38">
        <f t="shared" si="1014"/>
        <v>0</v>
      </c>
      <c r="V297" s="38">
        <f t="shared" si="1014"/>
        <v>0</v>
      </c>
      <c r="W297" s="38">
        <f t="shared" si="1014"/>
        <v>0</v>
      </c>
      <c r="X297" s="38">
        <f t="shared" si="1014"/>
        <v>0</v>
      </c>
      <c r="Y297" s="38">
        <f t="shared" si="1014"/>
        <v>0</v>
      </c>
      <c r="Z297" s="38">
        <f t="shared" si="1014"/>
        <v>0</v>
      </c>
      <c r="AA297" s="38">
        <f t="shared" si="1014"/>
        <v>0</v>
      </c>
      <c r="AB297" s="38">
        <f t="shared" si="1014"/>
        <v>0</v>
      </c>
      <c r="AC297" s="38">
        <f t="shared" si="1014"/>
        <v>0</v>
      </c>
      <c r="AD297" s="38">
        <f t="shared" si="1014"/>
        <v>0</v>
      </c>
      <c r="AE297" s="38">
        <f t="shared" si="1014"/>
        <v>0</v>
      </c>
      <c r="AF297" s="38">
        <f t="shared" si="1014"/>
        <v>0</v>
      </c>
      <c r="AG297" s="38">
        <f t="shared" si="1014"/>
        <v>0</v>
      </c>
      <c r="AH297" s="38">
        <f t="shared" si="1014"/>
        <v>0</v>
      </c>
      <c r="AI297" s="38">
        <f t="shared" si="1014"/>
        <v>0</v>
      </c>
      <c r="AJ297" s="38">
        <f t="shared" si="1014"/>
        <v>0</v>
      </c>
      <c r="AK297" s="38">
        <f t="shared" si="1014"/>
        <v>0</v>
      </c>
      <c r="AL297" s="38">
        <f t="shared" si="1014"/>
        <v>0</v>
      </c>
      <c r="AM297" s="38">
        <f t="shared" si="1014"/>
        <v>0</v>
      </c>
      <c r="AN297" s="38">
        <f t="shared" si="1014"/>
        <v>0</v>
      </c>
      <c r="AO297" s="38">
        <f t="shared" si="1014"/>
        <v>0</v>
      </c>
      <c r="AP297" s="38">
        <f t="shared" si="1014"/>
        <v>0</v>
      </c>
      <c r="AQ297" s="38">
        <f t="shared" si="1014"/>
        <v>72421961</v>
      </c>
      <c r="AR297" s="38">
        <f t="shared" si="1014"/>
        <v>51674841</v>
      </c>
      <c r="AS297" s="38">
        <f t="shared" si="1014"/>
        <v>1284736</v>
      </c>
      <c r="AT297" s="38">
        <f t="shared" si="1014"/>
        <v>17900336</v>
      </c>
      <c r="AU297" s="38">
        <f t="shared" si="1014"/>
        <v>1033498</v>
      </c>
      <c r="AV297" s="38">
        <f t="shared" si="1014"/>
        <v>528550</v>
      </c>
      <c r="AW297" s="38">
        <f t="shared" si="1014"/>
        <v>121.99</v>
      </c>
      <c r="AX297" s="38">
        <f t="shared" si="1014"/>
        <v>85.53</v>
      </c>
      <c r="AY297" s="38">
        <f t="shared" si="1014"/>
        <v>36.46</v>
      </c>
    </row>
    <row r="298" spans="5:51" x14ac:dyDescent="0.25">
      <c r="E298" s="15">
        <f t="shared" si="999"/>
        <v>0</v>
      </c>
      <c r="F298" s="37">
        <v>3150</v>
      </c>
      <c r="G298" s="38">
        <f t="shared" ref="G298:AY298" si="1015">SUMIF($D$7:$D$279,"=3150",G$7:G$279)</f>
        <v>21738214</v>
      </c>
      <c r="H298" s="38">
        <f t="shared" si="1015"/>
        <v>15130756</v>
      </c>
      <c r="I298" s="38">
        <f t="shared" si="1015"/>
        <v>747570</v>
      </c>
      <c r="J298" s="38">
        <f t="shared" si="1015"/>
        <v>5366874</v>
      </c>
      <c r="K298" s="38">
        <f t="shared" si="1015"/>
        <v>302614</v>
      </c>
      <c r="L298" s="38">
        <f t="shared" si="1015"/>
        <v>190400</v>
      </c>
      <c r="M298" s="38">
        <f t="shared" si="1015"/>
        <v>26.723500000000001</v>
      </c>
      <c r="N298" s="38">
        <f t="shared" si="1015"/>
        <v>23.347200000000001</v>
      </c>
      <c r="O298" s="38">
        <f t="shared" si="1015"/>
        <v>3.3762999999999996</v>
      </c>
      <c r="P298" s="38">
        <f t="shared" si="1015"/>
        <v>0</v>
      </c>
      <c r="Q298" s="38">
        <f t="shared" si="1015"/>
        <v>0</v>
      </c>
      <c r="R298" s="38">
        <f t="shared" si="1015"/>
        <v>0</v>
      </c>
      <c r="S298" s="38">
        <f t="shared" si="1015"/>
        <v>0</v>
      </c>
      <c r="T298" s="38">
        <f t="shared" si="1015"/>
        <v>0</v>
      </c>
      <c r="U298" s="38">
        <f t="shared" si="1015"/>
        <v>0</v>
      </c>
      <c r="V298" s="38">
        <f t="shared" si="1015"/>
        <v>0</v>
      </c>
      <c r="W298" s="38">
        <f t="shared" si="1015"/>
        <v>0</v>
      </c>
      <c r="X298" s="38">
        <f t="shared" si="1015"/>
        <v>0</v>
      </c>
      <c r="Y298" s="38">
        <f t="shared" si="1015"/>
        <v>0</v>
      </c>
      <c r="Z298" s="38">
        <f t="shared" si="1015"/>
        <v>0</v>
      </c>
      <c r="AA298" s="38">
        <f t="shared" si="1015"/>
        <v>0</v>
      </c>
      <c r="AB298" s="38">
        <f t="shared" si="1015"/>
        <v>0</v>
      </c>
      <c r="AC298" s="38">
        <f t="shared" si="1015"/>
        <v>0</v>
      </c>
      <c r="AD298" s="38">
        <f t="shared" si="1015"/>
        <v>0</v>
      </c>
      <c r="AE298" s="38">
        <f t="shared" si="1015"/>
        <v>0</v>
      </c>
      <c r="AF298" s="38">
        <f t="shared" si="1015"/>
        <v>0</v>
      </c>
      <c r="AG298" s="38">
        <f t="shared" si="1015"/>
        <v>0</v>
      </c>
      <c r="AH298" s="38">
        <f t="shared" si="1015"/>
        <v>0</v>
      </c>
      <c r="AI298" s="38">
        <f t="shared" si="1015"/>
        <v>0</v>
      </c>
      <c r="AJ298" s="38">
        <f t="shared" si="1015"/>
        <v>0</v>
      </c>
      <c r="AK298" s="38">
        <f t="shared" si="1015"/>
        <v>0</v>
      </c>
      <c r="AL298" s="38">
        <f t="shared" si="1015"/>
        <v>0</v>
      </c>
      <c r="AM298" s="38">
        <f t="shared" si="1015"/>
        <v>0</v>
      </c>
      <c r="AN298" s="38">
        <f t="shared" si="1015"/>
        <v>0</v>
      </c>
      <c r="AO298" s="38">
        <f t="shared" si="1015"/>
        <v>0</v>
      </c>
      <c r="AP298" s="38">
        <f t="shared" si="1015"/>
        <v>0</v>
      </c>
      <c r="AQ298" s="38">
        <f t="shared" si="1015"/>
        <v>21738214</v>
      </c>
      <c r="AR298" s="38">
        <f t="shared" si="1015"/>
        <v>15130756</v>
      </c>
      <c r="AS298" s="38">
        <f t="shared" si="1015"/>
        <v>747570</v>
      </c>
      <c r="AT298" s="38">
        <f t="shared" si="1015"/>
        <v>5366874</v>
      </c>
      <c r="AU298" s="38">
        <f t="shared" si="1015"/>
        <v>302614</v>
      </c>
      <c r="AV298" s="38">
        <f t="shared" si="1015"/>
        <v>190400</v>
      </c>
      <c r="AW298" s="38">
        <f t="shared" si="1015"/>
        <v>26.723500000000001</v>
      </c>
      <c r="AX298" s="38">
        <f t="shared" si="1015"/>
        <v>23.347200000000001</v>
      </c>
      <c r="AY298" s="38">
        <f t="shared" si="1015"/>
        <v>3.3762999999999996</v>
      </c>
    </row>
    <row r="299" spans="5:51" x14ac:dyDescent="0.25">
      <c r="E299" s="15">
        <f t="shared" si="999"/>
        <v>0</v>
      </c>
      <c r="F299" s="37">
        <v>3231</v>
      </c>
      <c r="G299" s="38">
        <f t="shared" ref="G299:AY299" si="1016">SUMIF($D$7:$D$279,"=3231",G$7:G$279)</f>
        <v>0</v>
      </c>
      <c r="H299" s="38">
        <f t="shared" si="1016"/>
        <v>0</v>
      </c>
      <c r="I299" s="38">
        <f t="shared" si="1016"/>
        <v>0</v>
      </c>
      <c r="J299" s="38">
        <f t="shared" si="1016"/>
        <v>0</v>
      </c>
      <c r="K299" s="38">
        <f t="shared" si="1016"/>
        <v>0</v>
      </c>
      <c r="L299" s="38">
        <f t="shared" si="1016"/>
        <v>0</v>
      </c>
      <c r="M299" s="38">
        <f t="shared" si="1016"/>
        <v>0</v>
      </c>
      <c r="N299" s="38">
        <f t="shared" si="1016"/>
        <v>0</v>
      </c>
      <c r="O299" s="38">
        <f t="shared" si="1016"/>
        <v>0</v>
      </c>
      <c r="P299" s="38">
        <f t="shared" si="1016"/>
        <v>0</v>
      </c>
      <c r="Q299" s="38">
        <f t="shared" si="1016"/>
        <v>0</v>
      </c>
      <c r="R299" s="38">
        <f t="shared" si="1016"/>
        <v>0</v>
      </c>
      <c r="S299" s="38">
        <f t="shared" si="1016"/>
        <v>0</v>
      </c>
      <c r="T299" s="38">
        <f t="shared" si="1016"/>
        <v>0</v>
      </c>
      <c r="U299" s="38">
        <f t="shared" si="1016"/>
        <v>0</v>
      </c>
      <c r="V299" s="38">
        <f t="shared" si="1016"/>
        <v>0</v>
      </c>
      <c r="W299" s="38">
        <f t="shared" si="1016"/>
        <v>0</v>
      </c>
      <c r="X299" s="38">
        <f t="shared" si="1016"/>
        <v>0</v>
      </c>
      <c r="Y299" s="38">
        <f t="shared" si="1016"/>
        <v>0</v>
      </c>
      <c r="Z299" s="38">
        <f t="shared" si="1016"/>
        <v>0</v>
      </c>
      <c r="AA299" s="38">
        <f t="shared" si="1016"/>
        <v>0</v>
      </c>
      <c r="AB299" s="38">
        <f t="shared" si="1016"/>
        <v>0</v>
      </c>
      <c r="AC299" s="38">
        <f t="shared" si="1016"/>
        <v>0</v>
      </c>
      <c r="AD299" s="38">
        <f t="shared" si="1016"/>
        <v>0</v>
      </c>
      <c r="AE299" s="38">
        <f t="shared" si="1016"/>
        <v>0</v>
      </c>
      <c r="AF299" s="38">
        <f t="shared" si="1016"/>
        <v>0</v>
      </c>
      <c r="AG299" s="38">
        <f t="shared" si="1016"/>
        <v>0</v>
      </c>
      <c r="AH299" s="38">
        <f t="shared" si="1016"/>
        <v>0</v>
      </c>
      <c r="AI299" s="38">
        <f t="shared" si="1016"/>
        <v>0</v>
      </c>
      <c r="AJ299" s="38">
        <f t="shared" si="1016"/>
        <v>0</v>
      </c>
      <c r="AK299" s="38">
        <f t="shared" si="1016"/>
        <v>0</v>
      </c>
      <c r="AL299" s="38">
        <f t="shared" si="1016"/>
        <v>0</v>
      </c>
      <c r="AM299" s="38">
        <f t="shared" si="1016"/>
        <v>0</v>
      </c>
      <c r="AN299" s="38">
        <f t="shared" si="1016"/>
        <v>0</v>
      </c>
      <c r="AO299" s="38">
        <f t="shared" si="1016"/>
        <v>0</v>
      </c>
      <c r="AP299" s="38">
        <f t="shared" si="1016"/>
        <v>0</v>
      </c>
      <c r="AQ299" s="38">
        <f t="shared" si="1016"/>
        <v>0</v>
      </c>
      <c r="AR299" s="38">
        <f t="shared" si="1016"/>
        <v>0</v>
      </c>
      <c r="AS299" s="38">
        <f t="shared" si="1016"/>
        <v>0</v>
      </c>
      <c r="AT299" s="38">
        <f t="shared" si="1016"/>
        <v>0</v>
      </c>
      <c r="AU299" s="38">
        <f t="shared" si="1016"/>
        <v>0</v>
      </c>
      <c r="AV299" s="38">
        <f t="shared" si="1016"/>
        <v>0</v>
      </c>
      <c r="AW299" s="38">
        <f t="shared" si="1016"/>
        <v>0</v>
      </c>
      <c r="AX299" s="38">
        <f t="shared" si="1016"/>
        <v>0</v>
      </c>
      <c r="AY299" s="38">
        <f t="shared" si="1016"/>
        <v>0</v>
      </c>
    </row>
    <row r="300" spans="5:51" x14ac:dyDescent="0.25">
      <c r="E300" s="15">
        <f t="shared" si="999"/>
        <v>0</v>
      </c>
      <c r="F300" s="37">
        <v>3233</v>
      </c>
      <c r="G300" s="38">
        <f t="shared" ref="G300:AY300" si="1017">SUMIF($D$7:$D$279,"=3233",G$7:G$279)</f>
        <v>0</v>
      </c>
      <c r="H300" s="38">
        <f t="shared" si="1017"/>
        <v>0</v>
      </c>
      <c r="I300" s="38">
        <f t="shared" si="1017"/>
        <v>0</v>
      </c>
      <c r="J300" s="38">
        <f t="shared" si="1017"/>
        <v>0</v>
      </c>
      <c r="K300" s="38">
        <f t="shared" si="1017"/>
        <v>0</v>
      </c>
      <c r="L300" s="38">
        <f t="shared" si="1017"/>
        <v>0</v>
      </c>
      <c r="M300" s="38">
        <f t="shared" si="1017"/>
        <v>0</v>
      </c>
      <c r="N300" s="38">
        <f t="shared" si="1017"/>
        <v>0</v>
      </c>
      <c r="O300" s="38">
        <f t="shared" si="1017"/>
        <v>0</v>
      </c>
      <c r="P300" s="38">
        <f t="shared" si="1017"/>
        <v>0</v>
      </c>
      <c r="Q300" s="38">
        <f t="shared" si="1017"/>
        <v>0</v>
      </c>
      <c r="R300" s="38">
        <f t="shared" si="1017"/>
        <v>0</v>
      </c>
      <c r="S300" s="38">
        <f t="shared" si="1017"/>
        <v>0</v>
      </c>
      <c r="T300" s="38">
        <f t="shared" si="1017"/>
        <v>0</v>
      </c>
      <c r="U300" s="38">
        <f t="shared" si="1017"/>
        <v>0</v>
      </c>
      <c r="V300" s="38">
        <f t="shared" si="1017"/>
        <v>0</v>
      </c>
      <c r="W300" s="38">
        <f t="shared" si="1017"/>
        <v>0</v>
      </c>
      <c r="X300" s="38">
        <f t="shared" si="1017"/>
        <v>0</v>
      </c>
      <c r="Y300" s="38">
        <f t="shared" si="1017"/>
        <v>0</v>
      </c>
      <c r="Z300" s="38">
        <f t="shared" si="1017"/>
        <v>0</v>
      </c>
      <c r="AA300" s="38">
        <f t="shared" si="1017"/>
        <v>0</v>
      </c>
      <c r="AB300" s="38">
        <f t="shared" si="1017"/>
        <v>0</v>
      </c>
      <c r="AC300" s="38">
        <f t="shared" si="1017"/>
        <v>0</v>
      </c>
      <c r="AD300" s="38">
        <f t="shared" si="1017"/>
        <v>0</v>
      </c>
      <c r="AE300" s="38">
        <f t="shared" si="1017"/>
        <v>0</v>
      </c>
      <c r="AF300" s="38">
        <f t="shared" si="1017"/>
        <v>0</v>
      </c>
      <c r="AG300" s="38">
        <f t="shared" si="1017"/>
        <v>0</v>
      </c>
      <c r="AH300" s="38">
        <f t="shared" si="1017"/>
        <v>0</v>
      </c>
      <c r="AI300" s="38">
        <f t="shared" si="1017"/>
        <v>0</v>
      </c>
      <c r="AJ300" s="38">
        <f t="shared" si="1017"/>
        <v>0</v>
      </c>
      <c r="AK300" s="38">
        <f t="shared" si="1017"/>
        <v>0</v>
      </c>
      <c r="AL300" s="38">
        <f t="shared" si="1017"/>
        <v>0</v>
      </c>
      <c r="AM300" s="38">
        <f t="shared" si="1017"/>
        <v>0</v>
      </c>
      <c r="AN300" s="38">
        <f t="shared" si="1017"/>
        <v>0</v>
      </c>
      <c r="AO300" s="38">
        <f t="shared" si="1017"/>
        <v>0</v>
      </c>
      <c r="AP300" s="38">
        <f t="shared" si="1017"/>
        <v>0</v>
      </c>
      <c r="AQ300" s="38">
        <f t="shared" si="1017"/>
        <v>0</v>
      </c>
      <c r="AR300" s="38">
        <f t="shared" si="1017"/>
        <v>0</v>
      </c>
      <c r="AS300" s="38">
        <f t="shared" si="1017"/>
        <v>0</v>
      </c>
      <c r="AT300" s="38">
        <f t="shared" si="1017"/>
        <v>0</v>
      </c>
      <c r="AU300" s="38">
        <f t="shared" si="1017"/>
        <v>0</v>
      </c>
      <c r="AV300" s="38">
        <f t="shared" si="1017"/>
        <v>0</v>
      </c>
      <c r="AW300" s="38">
        <f t="shared" si="1017"/>
        <v>0</v>
      </c>
      <c r="AX300" s="38">
        <f t="shared" si="1017"/>
        <v>0</v>
      </c>
      <c r="AY300" s="38">
        <f t="shared" si="1017"/>
        <v>0</v>
      </c>
    </row>
  </sheetData>
  <autoFilter ref="A5:AY275" xr:uid="{B99D7D90-2E45-4411-9421-2E92776611DC}"/>
  <mergeCells count="21">
    <mergeCell ref="AL3:AM3"/>
    <mergeCell ref="G1:O2"/>
    <mergeCell ref="P1:AP1"/>
    <mergeCell ref="AQ1:AY2"/>
    <mergeCell ref="P2:U3"/>
    <mergeCell ref="V2:Z3"/>
    <mergeCell ref="AA2:AA4"/>
    <mergeCell ref="AB2:AB4"/>
    <mergeCell ref="AC2:AC4"/>
    <mergeCell ref="AD2:AG3"/>
    <mergeCell ref="AH2:AP2"/>
    <mergeCell ref="G3:G4"/>
    <mergeCell ref="H3:L3"/>
    <mergeCell ref="M3:M4"/>
    <mergeCell ref="N3:O3"/>
    <mergeCell ref="AH3:AI3"/>
    <mergeCell ref="AN3:AP3"/>
    <mergeCell ref="AQ3:AQ4"/>
    <mergeCell ref="AR3:AV3"/>
    <mergeCell ref="AW3:AW4"/>
    <mergeCell ref="AX3:AY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96"/>
  <sheetViews>
    <sheetView showGridLines="0" zoomScale="98" zoomScaleNormal="98" workbookViewId="0">
      <pane xSplit="6" ySplit="5" topLeftCell="AG261" activePane="bottomRight" state="frozen"/>
      <selection pane="topRight" activeCell="G1" sqref="G1"/>
      <selection pane="bottomLeft" activeCell="A6" sqref="A6"/>
      <selection pane="bottomRight" activeCell="BR284" sqref="BR284"/>
    </sheetView>
  </sheetViews>
  <sheetFormatPr defaultRowHeight="15" x14ac:dyDescent="0.25"/>
  <cols>
    <col min="1" max="2" width="10.85546875" customWidth="1"/>
    <col min="3" max="3" width="48.42578125" customWidth="1"/>
    <col min="4" max="4" width="10.85546875" customWidth="1"/>
    <col min="5" max="5" width="15" customWidth="1"/>
    <col min="6" max="6" width="10.85546875" customWidth="1"/>
    <col min="7" max="18" width="11.42578125" style="1" customWidth="1"/>
    <col min="19" max="20" width="11" customWidth="1"/>
    <col min="21" max="22" width="9.140625" customWidth="1"/>
    <col min="23" max="23" width="8.7109375" customWidth="1"/>
    <col min="24" max="25" width="9.140625" customWidth="1"/>
    <col min="26" max="37" width="11.42578125" style="1" customWidth="1"/>
    <col min="38" max="39" width="11" customWidth="1"/>
    <col min="42" max="42" width="8.7109375" customWidth="1"/>
    <col min="45" max="46" width="9.140625" style="78" hidden="1" customWidth="1"/>
    <col min="47" max="58" width="11.42578125" style="1" hidden="1" customWidth="1"/>
    <col min="59" max="60" width="11" hidden="1" customWidth="1"/>
    <col min="61" max="62" width="0" hidden="1" customWidth="1"/>
    <col min="63" max="63" width="8.7109375" hidden="1" customWidth="1"/>
    <col min="64" max="65" width="0" hidden="1" customWidth="1"/>
  </cols>
  <sheetData>
    <row r="1" spans="1:65" ht="21" x14ac:dyDescent="0.35">
      <c r="A1" s="56" t="s">
        <v>219</v>
      </c>
      <c r="B1" s="3"/>
      <c r="D1" s="3"/>
      <c r="E1" s="13"/>
      <c r="F1" s="13"/>
      <c r="G1" s="111" t="s">
        <v>228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2"/>
      <c r="Z1" s="108" t="s">
        <v>240</v>
      </c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10"/>
      <c r="AS1" s="113" t="s">
        <v>245</v>
      </c>
      <c r="AT1" s="113"/>
      <c r="AU1" s="129" t="s">
        <v>259</v>
      </c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1"/>
    </row>
    <row r="2" spans="1:65" x14ac:dyDescent="0.25">
      <c r="A2" s="3"/>
      <c r="B2" s="3"/>
      <c r="D2" s="3"/>
      <c r="E2" s="14"/>
      <c r="F2" s="14"/>
      <c r="G2" s="123" t="s">
        <v>78</v>
      </c>
      <c r="H2" s="124" t="s">
        <v>79</v>
      </c>
      <c r="I2" s="128" t="s">
        <v>80</v>
      </c>
      <c r="J2" s="128"/>
      <c r="K2" s="128"/>
      <c r="L2" s="128"/>
      <c r="M2" s="121" t="s">
        <v>81</v>
      </c>
      <c r="N2" s="122" t="s">
        <v>82</v>
      </c>
      <c r="O2" s="124" t="s">
        <v>83</v>
      </c>
      <c r="P2" s="125"/>
      <c r="Q2" s="125"/>
      <c r="R2" s="122" t="s">
        <v>82</v>
      </c>
      <c r="S2" s="114" t="s">
        <v>84</v>
      </c>
      <c r="T2" s="115"/>
      <c r="U2" s="116" t="s">
        <v>85</v>
      </c>
      <c r="V2" s="116"/>
      <c r="W2" s="116"/>
      <c r="X2" s="116"/>
      <c r="Y2" s="116"/>
      <c r="Z2" s="123" t="s">
        <v>78</v>
      </c>
      <c r="AA2" s="124" t="s">
        <v>79</v>
      </c>
      <c r="AB2" s="128" t="s">
        <v>80</v>
      </c>
      <c r="AC2" s="128"/>
      <c r="AD2" s="128"/>
      <c r="AE2" s="128"/>
      <c r="AF2" s="121" t="s">
        <v>81</v>
      </c>
      <c r="AG2" s="122" t="s">
        <v>82</v>
      </c>
      <c r="AH2" s="124" t="s">
        <v>83</v>
      </c>
      <c r="AI2" s="125"/>
      <c r="AJ2" s="125"/>
      <c r="AK2" s="122" t="s">
        <v>82</v>
      </c>
      <c r="AL2" s="114" t="s">
        <v>84</v>
      </c>
      <c r="AM2" s="115"/>
      <c r="AN2" s="116" t="s">
        <v>85</v>
      </c>
      <c r="AO2" s="116"/>
      <c r="AP2" s="116"/>
      <c r="AQ2" s="116"/>
      <c r="AR2" s="116"/>
      <c r="AS2" s="113"/>
      <c r="AT2" s="113"/>
      <c r="AU2" s="123" t="s">
        <v>78</v>
      </c>
      <c r="AV2" s="124" t="s">
        <v>79</v>
      </c>
      <c r="AW2" s="128" t="s">
        <v>80</v>
      </c>
      <c r="AX2" s="128"/>
      <c r="AY2" s="128"/>
      <c r="AZ2" s="128"/>
      <c r="BA2" s="121" t="s">
        <v>81</v>
      </c>
      <c r="BB2" s="122" t="s">
        <v>82</v>
      </c>
      <c r="BC2" s="124" t="s">
        <v>83</v>
      </c>
      <c r="BD2" s="125"/>
      <c r="BE2" s="125"/>
      <c r="BF2" s="122" t="s">
        <v>82</v>
      </c>
      <c r="BG2" s="114" t="s">
        <v>84</v>
      </c>
      <c r="BH2" s="115"/>
      <c r="BI2" s="116" t="s">
        <v>85</v>
      </c>
      <c r="BJ2" s="116"/>
      <c r="BK2" s="116"/>
      <c r="BL2" s="116"/>
      <c r="BM2" s="116"/>
    </row>
    <row r="3" spans="1:65" x14ac:dyDescent="0.25">
      <c r="A3" s="3"/>
      <c r="B3" s="3"/>
      <c r="D3" s="3"/>
      <c r="E3" s="7"/>
      <c r="F3" s="7"/>
      <c r="G3" s="123"/>
      <c r="H3" s="124"/>
      <c r="I3" s="121" t="s">
        <v>86</v>
      </c>
      <c r="J3" s="121"/>
      <c r="K3" s="121" t="s">
        <v>87</v>
      </c>
      <c r="L3" s="121"/>
      <c r="M3" s="121"/>
      <c r="N3" s="122"/>
      <c r="O3" s="124"/>
      <c r="P3" s="126" t="s">
        <v>88</v>
      </c>
      <c r="Q3" s="127" t="s">
        <v>89</v>
      </c>
      <c r="R3" s="122"/>
      <c r="S3" s="117" t="s">
        <v>90</v>
      </c>
      <c r="T3" s="117" t="s">
        <v>91</v>
      </c>
      <c r="U3" s="118" t="s">
        <v>92</v>
      </c>
      <c r="V3" s="119"/>
      <c r="W3" s="118" t="s">
        <v>93</v>
      </c>
      <c r="X3" s="120"/>
      <c r="Y3" s="119"/>
      <c r="Z3" s="123"/>
      <c r="AA3" s="124"/>
      <c r="AB3" s="121" t="s">
        <v>86</v>
      </c>
      <c r="AC3" s="121"/>
      <c r="AD3" s="121" t="s">
        <v>87</v>
      </c>
      <c r="AE3" s="121"/>
      <c r="AF3" s="121"/>
      <c r="AG3" s="122"/>
      <c r="AH3" s="124"/>
      <c r="AI3" s="126" t="s">
        <v>88</v>
      </c>
      <c r="AJ3" s="127" t="s">
        <v>89</v>
      </c>
      <c r="AK3" s="122"/>
      <c r="AL3" s="117" t="s">
        <v>90</v>
      </c>
      <c r="AM3" s="117" t="s">
        <v>91</v>
      </c>
      <c r="AN3" s="118" t="s">
        <v>92</v>
      </c>
      <c r="AO3" s="119"/>
      <c r="AP3" s="118" t="s">
        <v>93</v>
      </c>
      <c r="AQ3" s="120"/>
      <c r="AR3" s="119"/>
      <c r="AS3" s="113"/>
      <c r="AT3" s="113"/>
      <c r="AU3" s="123"/>
      <c r="AV3" s="124"/>
      <c r="AW3" s="121" t="s">
        <v>86</v>
      </c>
      <c r="AX3" s="121"/>
      <c r="AY3" s="121" t="s">
        <v>87</v>
      </c>
      <c r="AZ3" s="121"/>
      <c r="BA3" s="121"/>
      <c r="BB3" s="122"/>
      <c r="BC3" s="124"/>
      <c r="BD3" s="126" t="s">
        <v>88</v>
      </c>
      <c r="BE3" s="127" t="s">
        <v>89</v>
      </c>
      <c r="BF3" s="122"/>
      <c r="BG3" s="117" t="s">
        <v>90</v>
      </c>
      <c r="BH3" s="117" t="s">
        <v>91</v>
      </c>
      <c r="BI3" s="118" t="s">
        <v>92</v>
      </c>
      <c r="BJ3" s="119"/>
      <c r="BK3" s="118" t="s">
        <v>93</v>
      </c>
      <c r="BL3" s="120"/>
      <c r="BM3" s="119"/>
    </row>
    <row r="4" spans="1:65" ht="56.25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123"/>
      <c r="H4" s="124"/>
      <c r="I4" s="42" t="s">
        <v>220</v>
      </c>
      <c r="J4" s="28" t="s">
        <v>227</v>
      </c>
      <c r="K4" s="41" t="s">
        <v>88</v>
      </c>
      <c r="L4" s="28" t="s">
        <v>94</v>
      </c>
      <c r="M4" s="121"/>
      <c r="N4" s="122"/>
      <c r="O4" s="124"/>
      <c r="P4" s="126"/>
      <c r="Q4" s="127"/>
      <c r="R4" s="122"/>
      <c r="S4" s="117"/>
      <c r="T4" s="117"/>
      <c r="U4" s="30" t="s">
        <v>90</v>
      </c>
      <c r="V4" s="30" t="s">
        <v>91</v>
      </c>
      <c r="W4" s="30" t="s">
        <v>90</v>
      </c>
      <c r="X4" s="30" t="s">
        <v>91</v>
      </c>
      <c r="Y4" s="31" t="s">
        <v>95</v>
      </c>
      <c r="Z4" s="123"/>
      <c r="AA4" s="124"/>
      <c r="AB4" s="70" t="s">
        <v>220</v>
      </c>
      <c r="AC4" s="28" t="s">
        <v>227</v>
      </c>
      <c r="AD4" s="69" t="s">
        <v>88</v>
      </c>
      <c r="AE4" s="28" t="s">
        <v>94</v>
      </c>
      <c r="AF4" s="121"/>
      <c r="AG4" s="122"/>
      <c r="AH4" s="124"/>
      <c r="AI4" s="126"/>
      <c r="AJ4" s="127"/>
      <c r="AK4" s="122"/>
      <c r="AL4" s="117"/>
      <c r="AM4" s="117"/>
      <c r="AN4" s="30" t="s">
        <v>90</v>
      </c>
      <c r="AO4" s="30" t="s">
        <v>91</v>
      </c>
      <c r="AP4" s="30" t="s">
        <v>90</v>
      </c>
      <c r="AQ4" s="30" t="s">
        <v>91</v>
      </c>
      <c r="AR4" s="31" t="s">
        <v>95</v>
      </c>
      <c r="AS4" s="73" t="s">
        <v>234</v>
      </c>
      <c r="AT4" s="73" t="s">
        <v>235</v>
      </c>
      <c r="AU4" s="123"/>
      <c r="AV4" s="124"/>
      <c r="AW4" s="83" t="s">
        <v>220</v>
      </c>
      <c r="AX4" s="28" t="s">
        <v>227</v>
      </c>
      <c r="AY4" s="82" t="s">
        <v>88</v>
      </c>
      <c r="AZ4" s="28" t="s">
        <v>94</v>
      </c>
      <c r="BA4" s="121"/>
      <c r="BB4" s="122"/>
      <c r="BC4" s="124"/>
      <c r="BD4" s="126"/>
      <c r="BE4" s="127"/>
      <c r="BF4" s="122"/>
      <c r="BG4" s="117"/>
      <c r="BH4" s="117"/>
      <c r="BI4" s="30" t="s">
        <v>90</v>
      </c>
      <c r="BJ4" s="30" t="s">
        <v>91</v>
      </c>
      <c r="BK4" s="30" t="s">
        <v>90</v>
      </c>
      <c r="BL4" s="30" t="s">
        <v>91</v>
      </c>
      <c r="BM4" s="31" t="s">
        <v>95</v>
      </c>
    </row>
    <row r="5" spans="1:65" ht="13.5" customHeight="1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29" t="s">
        <v>96</v>
      </c>
      <c r="H5" s="29" t="s">
        <v>96</v>
      </c>
      <c r="I5" s="29" t="s">
        <v>96</v>
      </c>
      <c r="J5" s="29" t="s">
        <v>96</v>
      </c>
      <c r="K5" s="29" t="s">
        <v>96</v>
      </c>
      <c r="L5" s="29" t="s">
        <v>96</v>
      </c>
      <c r="M5" s="29" t="s">
        <v>96</v>
      </c>
      <c r="N5" s="29" t="s">
        <v>96</v>
      </c>
      <c r="O5" s="29" t="s">
        <v>96</v>
      </c>
      <c r="P5" s="29" t="s">
        <v>96</v>
      </c>
      <c r="Q5" s="29" t="s">
        <v>96</v>
      </c>
      <c r="R5" s="29" t="s">
        <v>96</v>
      </c>
      <c r="S5" s="33" t="s">
        <v>96</v>
      </c>
      <c r="T5" s="33" t="s">
        <v>96</v>
      </c>
      <c r="U5" s="33" t="s">
        <v>96</v>
      </c>
      <c r="V5" s="33" t="s">
        <v>96</v>
      </c>
      <c r="W5" s="33" t="s">
        <v>96</v>
      </c>
      <c r="X5" s="33" t="s">
        <v>96</v>
      </c>
      <c r="Y5" s="33" t="s">
        <v>96</v>
      </c>
      <c r="Z5" s="29" t="s">
        <v>96</v>
      </c>
      <c r="AA5" s="29" t="s">
        <v>96</v>
      </c>
      <c r="AB5" s="29" t="s">
        <v>96</v>
      </c>
      <c r="AC5" s="29" t="s">
        <v>96</v>
      </c>
      <c r="AD5" s="29" t="s">
        <v>96</v>
      </c>
      <c r="AE5" s="29" t="s">
        <v>96</v>
      </c>
      <c r="AF5" s="29" t="s">
        <v>96</v>
      </c>
      <c r="AG5" s="29" t="s">
        <v>96</v>
      </c>
      <c r="AH5" s="29" t="s">
        <v>96</v>
      </c>
      <c r="AI5" s="29" t="s">
        <v>96</v>
      </c>
      <c r="AJ5" s="29" t="s">
        <v>96</v>
      </c>
      <c r="AK5" s="29" t="s">
        <v>96</v>
      </c>
      <c r="AL5" s="33" t="s">
        <v>96</v>
      </c>
      <c r="AM5" s="33" t="s">
        <v>96</v>
      </c>
      <c r="AN5" s="33" t="s">
        <v>96</v>
      </c>
      <c r="AO5" s="33" t="s">
        <v>96</v>
      </c>
      <c r="AP5" s="33" t="s">
        <v>96</v>
      </c>
      <c r="AQ5" s="33" t="s">
        <v>96</v>
      </c>
      <c r="AR5" s="33" t="s">
        <v>96</v>
      </c>
      <c r="AS5" s="74" t="s">
        <v>57</v>
      </c>
      <c r="AT5" s="74" t="s">
        <v>58</v>
      </c>
      <c r="AU5" s="29" t="s">
        <v>96</v>
      </c>
      <c r="AV5" s="29" t="s">
        <v>96</v>
      </c>
      <c r="AW5" s="29" t="s">
        <v>96</v>
      </c>
      <c r="AX5" s="29" t="s">
        <v>96</v>
      </c>
      <c r="AY5" s="29" t="s">
        <v>96</v>
      </c>
      <c r="AZ5" s="29" t="s">
        <v>96</v>
      </c>
      <c r="BA5" s="29" t="s">
        <v>96</v>
      </c>
      <c r="BB5" s="29" t="s">
        <v>96</v>
      </c>
      <c r="BC5" s="29" t="s">
        <v>96</v>
      </c>
      <c r="BD5" s="29" t="s">
        <v>96</v>
      </c>
      <c r="BE5" s="29" t="s">
        <v>96</v>
      </c>
      <c r="BF5" s="29" t="s">
        <v>96</v>
      </c>
      <c r="BG5" s="33" t="s">
        <v>96</v>
      </c>
      <c r="BH5" s="33" t="s">
        <v>96</v>
      </c>
      <c r="BI5" s="33" t="s">
        <v>96</v>
      </c>
      <c r="BJ5" s="33" t="s">
        <v>96</v>
      </c>
      <c r="BK5" s="33" t="s">
        <v>96</v>
      </c>
      <c r="BL5" s="33" t="s">
        <v>96</v>
      </c>
      <c r="BM5" s="33" t="s">
        <v>96</v>
      </c>
    </row>
    <row r="6" spans="1:65" x14ac:dyDescent="0.25">
      <c r="A6" s="2">
        <v>1401</v>
      </c>
      <c r="B6" s="18">
        <v>600009998</v>
      </c>
      <c r="C6" s="18" t="s">
        <v>101</v>
      </c>
      <c r="D6" s="2">
        <v>3121</v>
      </c>
      <c r="E6" s="2" t="s">
        <v>60</v>
      </c>
      <c r="F6" s="18" t="s">
        <v>61</v>
      </c>
      <c r="G6" s="52">
        <f>H6+O6</f>
        <v>40000</v>
      </c>
      <c r="H6" s="52">
        <f>J6+K6+L6+M6+N6</f>
        <v>20000</v>
      </c>
      <c r="I6" s="52"/>
      <c r="J6" s="52"/>
      <c r="K6" s="52">
        <v>20000</v>
      </c>
      <c r="L6" s="52"/>
      <c r="M6" s="52"/>
      <c r="N6" s="52"/>
      <c r="O6" s="52">
        <f>P6+Q6+R6</f>
        <v>20000</v>
      </c>
      <c r="P6" s="44">
        <v>20000</v>
      </c>
      <c r="Q6" s="44"/>
      <c r="R6" s="44"/>
      <c r="S6" s="52">
        <f>(K6+L6+M6)*-1</f>
        <v>-20000</v>
      </c>
      <c r="T6" s="52">
        <f>(P6+Q6)*-1</f>
        <v>-20000</v>
      </c>
      <c r="U6" s="52">
        <v>50815</v>
      </c>
      <c r="V6" s="52">
        <v>25126</v>
      </c>
      <c r="W6" s="53">
        <f>IF(S6=0,0,ROUND((L6+M6)/U6/10,2)*-1)</f>
        <v>0</v>
      </c>
      <c r="X6" s="53">
        <f>IF(T6=0,0,ROUND(Q6/V6/10,2)*-1)</f>
        <v>0</v>
      </c>
      <c r="Y6" s="53">
        <f>SUM(W6:X6)</f>
        <v>0</v>
      </c>
      <c r="Z6" s="52">
        <f>AA6+AH6</f>
        <v>40000</v>
      </c>
      <c r="AA6" s="52">
        <f>AC6+AD6+AE6+AF6+AG6</f>
        <v>20000</v>
      </c>
      <c r="AB6" s="52"/>
      <c r="AC6" s="52"/>
      <c r="AD6" s="52">
        <v>20000</v>
      </c>
      <c r="AE6" s="52"/>
      <c r="AF6" s="52"/>
      <c r="AG6" s="52"/>
      <c r="AH6" s="52">
        <f>AI6+AJ6+AK6</f>
        <v>20000</v>
      </c>
      <c r="AI6" s="44">
        <v>20000</v>
      </c>
      <c r="AJ6" s="44"/>
      <c r="AK6" s="44"/>
      <c r="AL6" s="52">
        <f>ROUND((AD6+AE6+AF6)*20%,0)</f>
        <v>4000</v>
      </c>
      <c r="AM6" s="52">
        <f>ROUND((AI6+AJ6)*20%,0)</f>
        <v>4000</v>
      </c>
      <c r="AN6" s="52">
        <v>50815</v>
      </c>
      <c r="AO6" s="52">
        <v>25126</v>
      </c>
      <c r="AP6" s="53">
        <f>IF(AL6=0,0,ROUND((AE6+AF6)/AN6/10,2)+AS6)*-1</f>
        <v>0</v>
      </c>
      <c r="AQ6" s="53">
        <f>IF(AM6=0,0,ROUND((AJ6)/AO6/10,2)+AT6)*-1</f>
        <v>0</v>
      </c>
      <c r="AR6" s="53">
        <f>SUM(AP6:AQ6)</f>
        <v>0</v>
      </c>
      <c r="AS6" s="75">
        <v>0</v>
      </c>
      <c r="AT6" s="75">
        <v>0</v>
      </c>
      <c r="AU6" s="52">
        <f>AV6+BC6</f>
        <v>40000</v>
      </c>
      <c r="AV6" s="52">
        <f>AX6+AY6+AZ6+BA6+BB6</f>
        <v>20000</v>
      </c>
      <c r="AW6" s="52"/>
      <c r="AX6" s="52"/>
      <c r="AY6" s="52">
        <v>20000</v>
      </c>
      <c r="AZ6" s="52"/>
      <c r="BA6" s="52"/>
      <c r="BB6" s="52"/>
      <c r="BC6" s="52">
        <f>BD6+BE6+BF6</f>
        <v>20000</v>
      </c>
      <c r="BD6" s="44">
        <v>20000</v>
      </c>
      <c r="BE6" s="44"/>
      <c r="BF6" s="44"/>
      <c r="BG6" s="52">
        <f>ROUND((AY6+AZ6+BA6)*20%,0)</f>
        <v>4000</v>
      </c>
      <c r="BH6" s="52">
        <f>ROUND((BD6+BE6)*20%,0)</f>
        <v>4000</v>
      </c>
      <c r="BI6" s="52">
        <v>50815</v>
      </c>
      <c r="BJ6" s="52">
        <v>25126</v>
      </c>
      <c r="BK6" s="53">
        <f>IF(BG6=0,0,ROUND((AZ6+BA6)/BI6/10,2)+BN6)*-1</f>
        <v>0</v>
      </c>
      <c r="BL6" s="53">
        <f>IF(BH6=0,0,ROUND((BE6)/BJ6/10,2)+BO6)*-1</f>
        <v>0</v>
      </c>
      <c r="BM6" s="53">
        <f>SUM(BK6:BL6)</f>
        <v>0</v>
      </c>
    </row>
    <row r="7" spans="1:65" x14ac:dyDescent="0.25">
      <c r="A7" s="2">
        <v>1401</v>
      </c>
      <c r="B7" s="18">
        <v>600009998</v>
      </c>
      <c r="C7" s="18" t="s">
        <v>101</v>
      </c>
      <c r="D7" s="2">
        <v>3121</v>
      </c>
      <c r="E7" s="2" t="s">
        <v>62</v>
      </c>
      <c r="F7" s="18" t="s">
        <v>218</v>
      </c>
      <c r="G7" s="52">
        <f t="shared" ref="G7:G8" si="0">H7+O7</f>
        <v>0</v>
      </c>
      <c r="H7" s="52">
        <f t="shared" ref="H7:H8" si="1">J7+K7+L7+M7+N7</f>
        <v>0</v>
      </c>
      <c r="I7" s="52"/>
      <c r="J7" s="52"/>
      <c r="K7" s="52"/>
      <c r="L7" s="52"/>
      <c r="M7" s="52"/>
      <c r="N7" s="52"/>
      <c r="O7" s="52">
        <f t="shared" ref="O7:O8" si="2">P7+Q7+R7</f>
        <v>0</v>
      </c>
      <c r="P7" s="52"/>
      <c r="Q7" s="52"/>
      <c r="R7" s="52"/>
      <c r="S7" s="52">
        <f t="shared" ref="S7:S8" si="3">(K7+L7+M7)*-1</f>
        <v>0</v>
      </c>
      <c r="T7" s="52">
        <f t="shared" ref="T7:T8" si="4">(P7+Q7)*-1</f>
        <v>0</v>
      </c>
      <c r="U7" s="55" t="s">
        <v>233</v>
      </c>
      <c r="V7" s="55" t="s">
        <v>233</v>
      </c>
      <c r="W7" s="53">
        <f t="shared" ref="W7:W8" si="5">IF(S7=0,0,ROUND((L7+M7)/U7/10,2)*-1)</f>
        <v>0</v>
      </c>
      <c r="X7" s="53">
        <f t="shared" ref="X7:X8" si="6">IF(T7=0,0,ROUND(Q7/V7/10,2)*-1)</f>
        <v>0</v>
      </c>
      <c r="Y7" s="53">
        <f t="shared" ref="Y7:Y8" si="7">SUM(W7:X7)</f>
        <v>0</v>
      </c>
      <c r="Z7" s="52">
        <f t="shared" ref="Z7:Z8" si="8">AA7+AH7</f>
        <v>0</v>
      </c>
      <c r="AA7" s="52">
        <f t="shared" ref="AA7:AA8" si="9">AC7+AD7+AE7+AF7+AG7</f>
        <v>0</v>
      </c>
      <c r="AB7" s="52"/>
      <c r="AC7" s="52"/>
      <c r="AD7" s="52"/>
      <c r="AE7" s="52"/>
      <c r="AF7" s="52"/>
      <c r="AG7" s="52"/>
      <c r="AH7" s="52">
        <f t="shared" ref="AH7:AH8" si="10">AI7+AJ7+AK7</f>
        <v>0</v>
      </c>
      <c r="AI7" s="52"/>
      <c r="AJ7" s="52"/>
      <c r="AK7" s="52"/>
      <c r="AL7" s="52">
        <f t="shared" ref="AL7:AL8" si="11">ROUND((AD7+AE7+AF7)*20%,0)</f>
        <v>0</v>
      </c>
      <c r="AM7" s="52">
        <f t="shared" ref="AM7:AM8" si="12">ROUND((AI7+AJ7)*20%,0)</f>
        <v>0</v>
      </c>
      <c r="AN7" s="55" t="s">
        <v>233</v>
      </c>
      <c r="AO7" s="55" t="s">
        <v>233</v>
      </c>
      <c r="AP7" s="53">
        <f t="shared" ref="AP7:AP8" si="13">IF(AL7=0,0,ROUND((AE7+AF7)/AN7/10,2)+AS7)*-1</f>
        <v>0</v>
      </c>
      <c r="AQ7" s="53">
        <f t="shared" ref="AQ7:AQ8" si="14">IF(AM7=0,0,ROUND((AJ7)/AO7/10,2)+AT7)*-1</f>
        <v>0</v>
      </c>
      <c r="AR7" s="53">
        <f t="shared" ref="AR7:AR8" si="15">SUM(AP7:AQ7)</f>
        <v>0</v>
      </c>
      <c r="AS7" s="75">
        <v>0</v>
      </c>
      <c r="AT7" s="75">
        <v>0</v>
      </c>
      <c r="AU7" s="52">
        <f t="shared" ref="AU7:AU8" si="16">AV7+BC7</f>
        <v>0</v>
      </c>
      <c r="AV7" s="52">
        <f t="shared" ref="AV7:AV8" si="17">AX7+AY7+AZ7+BA7+BB7</f>
        <v>0</v>
      </c>
      <c r="AW7" s="52"/>
      <c r="AX7" s="52"/>
      <c r="AY7" s="52"/>
      <c r="AZ7" s="52"/>
      <c r="BA7" s="52"/>
      <c r="BB7" s="52"/>
      <c r="BC7" s="52">
        <f t="shared" ref="BC7:BC8" si="18">BD7+BE7+BF7</f>
        <v>0</v>
      </c>
      <c r="BD7" s="52"/>
      <c r="BE7" s="52"/>
      <c r="BF7" s="52"/>
      <c r="BG7" s="52">
        <f t="shared" ref="BG7:BG8" si="19">ROUND((AY7+AZ7+BA7)*20%,0)</f>
        <v>0</v>
      </c>
      <c r="BH7" s="52">
        <f t="shared" ref="BH7:BH8" si="20">ROUND((BD7+BE7)*20%,0)</f>
        <v>0</v>
      </c>
      <c r="BI7" s="55" t="s">
        <v>233</v>
      </c>
      <c r="BJ7" s="55" t="s">
        <v>233</v>
      </c>
      <c r="BK7" s="53">
        <f t="shared" ref="BK7:BK8" si="21">IF(BG7=0,0,ROUND((AZ7+BA7)/BI7/10,2)+BN7)*-1</f>
        <v>0</v>
      </c>
      <c r="BL7" s="53">
        <f t="shared" ref="BL7:BL8" si="22">IF(BH7=0,0,ROUND((BE7)/BJ7/10,2)+BO7)*-1</f>
        <v>0</v>
      </c>
      <c r="BM7" s="53">
        <f t="shared" ref="BM7:BM8" si="23">SUM(BK7:BL7)</f>
        <v>0</v>
      </c>
    </row>
    <row r="8" spans="1:65" x14ac:dyDescent="0.25">
      <c r="A8" s="2">
        <v>1401</v>
      </c>
      <c r="B8" s="18">
        <v>600009998</v>
      </c>
      <c r="C8" s="18" t="s">
        <v>101</v>
      </c>
      <c r="D8" s="2">
        <v>3141</v>
      </c>
      <c r="E8" s="2" t="s">
        <v>63</v>
      </c>
      <c r="F8" s="18" t="s">
        <v>218</v>
      </c>
      <c r="G8" s="52">
        <f t="shared" si="0"/>
        <v>20000</v>
      </c>
      <c r="H8" s="52">
        <f t="shared" si="1"/>
        <v>0</v>
      </c>
      <c r="I8" s="52"/>
      <c r="J8" s="52"/>
      <c r="K8" s="52"/>
      <c r="L8" s="52"/>
      <c r="M8" s="52"/>
      <c r="N8" s="52"/>
      <c r="O8" s="52">
        <f t="shared" si="2"/>
        <v>20000</v>
      </c>
      <c r="P8" s="44">
        <v>20000</v>
      </c>
      <c r="Q8" s="44"/>
      <c r="R8" s="44"/>
      <c r="S8" s="52">
        <f t="shared" si="3"/>
        <v>0</v>
      </c>
      <c r="T8" s="52">
        <f t="shared" si="4"/>
        <v>-20000</v>
      </c>
      <c r="U8" s="54" t="s">
        <v>233</v>
      </c>
      <c r="V8" s="52">
        <v>24500</v>
      </c>
      <c r="W8" s="53">
        <f t="shared" si="5"/>
        <v>0</v>
      </c>
      <c r="X8" s="53">
        <f t="shared" si="6"/>
        <v>0</v>
      </c>
      <c r="Y8" s="53">
        <f t="shared" si="7"/>
        <v>0</v>
      </c>
      <c r="Z8" s="52">
        <f t="shared" si="8"/>
        <v>20000</v>
      </c>
      <c r="AA8" s="52">
        <f t="shared" si="9"/>
        <v>0</v>
      </c>
      <c r="AB8" s="52"/>
      <c r="AC8" s="52"/>
      <c r="AD8" s="52"/>
      <c r="AE8" s="52"/>
      <c r="AF8" s="52"/>
      <c r="AG8" s="52"/>
      <c r="AH8" s="52">
        <f t="shared" si="10"/>
        <v>20000</v>
      </c>
      <c r="AI8" s="44">
        <v>20000</v>
      </c>
      <c r="AJ8" s="44"/>
      <c r="AK8" s="44"/>
      <c r="AL8" s="52">
        <f t="shared" si="11"/>
        <v>0</v>
      </c>
      <c r="AM8" s="52">
        <f t="shared" si="12"/>
        <v>4000</v>
      </c>
      <c r="AN8" s="54" t="s">
        <v>233</v>
      </c>
      <c r="AO8" s="52">
        <v>24500</v>
      </c>
      <c r="AP8" s="53">
        <f t="shared" si="13"/>
        <v>0</v>
      </c>
      <c r="AQ8" s="53">
        <f t="shared" si="14"/>
        <v>0</v>
      </c>
      <c r="AR8" s="53">
        <f t="shared" si="15"/>
        <v>0</v>
      </c>
      <c r="AS8" s="75">
        <v>0</v>
      </c>
      <c r="AT8" s="75">
        <v>0</v>
      </c>
      <c r="AU8" s="52">
        <f t="shared" si="16"/>
        <v>20000</v>
      </c>
      <c r="AV8" s="52">
        <f t="shared" si="17"/>
        <v>0</v>
      </c>
      <c r="AW8" s="52"/>
      <c r="AX8" s="52"/>
      <c r="AY8" s="52"/>
      <c r="AZ8" s="52"/>
      <c r="BA8" s="52"/>
      <c r="BB8" s="52"/>
      <c r="BC8" s="52">
        <f t="shared" si="18"/>
        <v>20000</v>
      </c>
      <c r="BD8" s="44">
        <v>20000</v>
      </c>
      <c r="BE8" s="44"/>
      <c r="BF8" s="44"/>
      <c r="BG8" s="52">
        <f t="shared" si="19"/>
        <v>0</v>
      </c>
      <c r="BH8" s="52">
        <f t="shared" si="20"/>
        <v>4000</v>
      </c>
      <c r="BI8" s="54" t="s">
        <v>233</v>
      </c>
      <c r="BJ8" s="52">
        <v>24500</v>
      </c>
      <c r="BK8" s="53">
        <f t="shared" si="21"/>
        <v>0</v>
      </c>
      <c r="BL8" s="53">
        <f t="shared" si="22"/>
        <v>0</v>
      </c>
      <c r="BM8" s="53">
        <f t="shared" si="23"/>
        <v>0</v>
      </c>
    </row>
    <row r="9" spans="1:65" x14ac:dyDescent="0.25">
      <c r="A9" s="23"/>
      <c r="B9" s="24"/>
      <c r="C9" s="24" t="s">
        <v>160</v>
      </c>
      <c r="D9" s="23"/>
      <c r="E9" s="23"/>
      <c r="F9" s="24"/>
      <c r="G9" s="25">
        <f t="shared" ref="G9:Y9" si="24">SUBTOTAL(9,G6:G8)</f>
        <v>60000</v>
      </c>
      <c r="H9" s="25">
        <f t="shared" si="24"/>
        <v>20000</v>
      </c>
      <c r="I9" s="25">
        <f t="shared" si="24"/>
        <v>0</v>
      </c>
      <c r="J9" s="25">
        <f t="shared" si="24"/>
        <v>0</v>
      </c>
      <c r="K9" s="25">
        <f t="shared" si="24"/>
        <v>20000</v>
      </c>
      <c r="L9" s="25">
        <f t="shared" si="24"/>
        <v>0</v>
      </c>
      <c r="M9" s="25">
        <f t="shared" si="24"/>
        <v>0</v>
      </c>
      <c r="N9" s="25">
        <f t="shared" si="24"/>
        <v>0</v>
      </c>
      <c r="O9" s="25">
        <f t="shared" si="24"/>
        <v>40000</v>
      </c>
      <c r="P9" s="25">
        <f t="shared" si="24"/>
        <v>40000</v>
      </c>
      <c r="Q9" s="25">
        <f t="shared" si="24"/>
        <v>0</v>
      </c>
      <c r="R9" s="25">
        <f t="shared" si="24"/>
        <v>0</v>
      </c>
      <c r="S9" s="25">
        <f t="shared" si="24"/>
        <v>-20000</v>
      </c>
      <c r="T9" s="25">
        <f t="shared" si="24"/>
        <v>-40000</v>
      </c>
      <c r="U9" s="34" t="s">
        <v>97</v>
      </c>
      <c r="V9" s="34" t="s">
        <v>97</v>
      </c>
      <c r="W9" s="26">
        <f t="shared" si="24"/>
        <v>0</v>
      </c>
      <c r="X9" s="26">
        <f t="shared" si="24"/>
        <v>0</v>
      </c>
      <c r="Y9" s="26">
        <f t="shared" si="24"/>
        <v>0</v>
      </c>
      <c r="Z9" s="25">
        <f t="shared" ref="Z9:AM9" si="25">SUBTOTAL(9,Z6:Z8)</f>
        <v>60000</v>
      </c>
      <c r="AA9" s="25">
        <f t="shared" si="25"/>
        <v>20000</v>
      </c>
      <c r="AB9" s="25">
        <f t="shared" si="25"/>
        <v>0</v>
      </c>
      <c r="AC9" s="25">
        <f t="shared" si="25"/>
        <v>0</v>
      </c>
      <c r="AD9" s="25">
        <f t="shared" si="25"/>
        <v>20000</v>
      </c>
      <c r="AE9" s="25">
        <f t="shared" si="25"/>
        <v>0</v>
      </c>
      <c r="AF9" s="25">
        <f t="shared" si="25"/>
        <v>0</v>
      </c>
      <c r="AG9" s="25">
        <f t="shared" si="25"/>
        <v>0</v>
      </c>
      <c r="AH9" s="25">
        <f t="shared" si="25"/>
        <v>40000</v>
      </c>
      <c r="AI9" s="25">
        <f t="shared" si="25"/>
        <v>40000</v>
      </c>
      <c r="AJ9" s="25">
        <f t="shared" si="25"/>
        <v>0</v>
      </c>
      <c r="AK9" s="25">
        <f t="shared" si="25"/>
        <v>0</v>
      </c>
      <c r="AL9" s="25">
        <f t="shared" si="25"/>
        <v>4000</v>
      </c>
      <c r="AM9" s="25">
        <f t="shared" si="25"/>
        <v>8000</v>
      </c>
      <c r="AN9" s="34" t="s">
        <v>97</v>
      </c>
      <c r="AO9" s="34" t="s">
        <v>97</v>
      </c>
      <c r="AP9" s="26">
        <f t="shared" ref="AP9:AR9" si="26">SUBTOTAL(9,AP6:AP8)</f>
        <v>0</v>
      </c>
      <c r="AQ9" s="26">
        <f t="shared" si="26"/>
        <v>0</v>
      </c>
      <c r="AR9" s="26">
        <f t="shared" si="26"/>
        <v>0</v>
      </c>
      <c r="AS9" s="76">
        <v>0</v>
      </c>
      <c r="AT9" s="76">
        <v>0</v>
      </c>
      <c r="AU9" s="25">
        <f t="shared" ref="AU9:BH9" si="27">SUBTOTAL(9,AU6:AU8)</f>
        <v>60000</v>
      </c>
      <c r="AV9" s="25">
        <f t="shared" si="27"/>
        <v>20000</v>
      </c>
      <c r="AW9" s="25">
        <f t="shared" si="27"/>
        <v>0</v>
      </c>
      <c r="AX9" s="25">
        <f t="shared" si="27"/>
        <v>0</v>
      </c>
      <c r="AY9" s="25">
        <f t="shared" si="27"/>
        <v>20000</v>
      </c>
      <c r="AZ9" s="25">
        <f t="shared" si="27"/>
        <v>0</v>
      </c>
      <c r="BA9" s="25">
        <f t="shared" si="27"/>
        <v>0</v>
      </c>
      <c r="BB9" s="25">
        <f t="shared" si="27"/>
        <v>0</v>
      </c>
      <c r="BC9" s="25">
        <f t="shared" si="27"/>
        <v>40000</v>
      </c>
      <c r="BD9" s="25">
        <f t="shared" si="27"/>
        <v>40000</v>
      </c>
      <c r="BE9" s="25">
        <f t="shared" si="27"/>
        <v>0</v>
      </c>
      <c r="BF9" s="25">
        <f t="shared" si="27"/>
        <v>0</v>
      </c>
      <c r="BG9" s="25">
        <f t="shared" si="27"/>
        <v>4000</v>
      </c>
      <c r="BH9" s="25">
        <f t="shared" si="27"/>
        <v>8000</v>
      </c>
      <c r="BI9" s="34" t="s">
        <v>97</v>
      </c>
      <c r="BJ9" s="34" t="s">
        <v>97</v>
      </c>
      <c r="BK9" s="26">
        <f t="shared" ref="BK9:BM9" si="28">SUBTOTAL(9,BK6:BK8)</f>
        <v>0</v>
      </c>
      <c r="BL9" s="26">
        <f t="shared" si="28"/>
        <v>0</v>
      </c>
      <c r="BM9" s="26">
        <f t="shared" si="28"/>
        <v>0</v>
      </c>
    </row>
    <row r="10" spans="1:65" x14ac:dyDescent="0.25">
      <c r="A10" s="2">
        <v>1402</v>
      </c>
      <c r="B10" s="18">
        <v>600010007</v>
      </c>
      <c r="C10" s="18" t="s">
        <v>102</v>
      </c>
      <c r="D10" s="2">
        <v>3121</v>
      </c>
      <c r="E10" s="2" t="s">
        <v>60</v>
      </c>
      <c r="F10" s="18" t="s">
        <v>61</v>
      </c>
      <c r="G10" s="52">
        <f t="shared" ref="G10:G12" si="29">H10+O10</f>
        <v>0</v>
      </c>
      <c r="H10" s="52">
        <f t="shared" ref="H10:H12" si="30">J10+K10+L10+M10+N10</f>
        <v>0</v>
      </c>
      <c r="I10" s="52"/>
      <c r="J10" s="52"/>
      <c r="K10" s="52"/>
      <c r="L10" s="52"/>
      <c r="M10" s="52"/>
      <c r="N10" s="52"/>
      <c r="O10" s="52">
        <f t="shared" ref="O10:O12" si="31">P10+Q10+R10</f>
        <v>0</v>
      </c>
      <c r="P10" s="52"/>
      <c r="Q10" s="52"/>
      <c r="R10" s="52"/>
      <c r="S10" s="52">
        <f t="shared" ref="S10:S12" si="32">(K10+L10+M10)*-1</f>
        <v>0</v>
      </c>
      <c r="T10" s="52">
        <f t="shared" ref="T10:T12" si="33">(P10+Q10)*-1</f>
        <v>0</v>
      </c>
      <c r="U10" s="52">
        <v>50815</v>
      </c>
      <c r="V10" s="52">
        <v>25126</v>
      </c>
      <c r="W10" s="53">
        <f t="shared" ref="W10:W12" si="34">IF(S10=0,0,ROUND((L10+M10)/U10/10,2)*-1)</f>
        <v>0</v>
      </c>
      <c r="X10" s="53">
        <f t="shared" ref="X10:X12" si="35">IF(T10=0,0,ROUND(Q10/V10/10,2)*-1)</f>
        <v>0</v>
      </c>
      <c r="Y10" s="53">
        <f t="shared" ref="Y10:Y12" si="36">SUM(W10:X10)</f>
        <v>0</v>
      </c>
      <c r="Z10" s="52">
        <f t="shared" ref="Z10:Z12" si="37">AA10+AH10</f>
        <v>0</v>
      </c>
      <c r="AA10" s="52">
        <f t="shared" ref="AA10:AA12" si="38">AC10+AD10+AE10+AF10+AG10</f>
        <v>0</v>
      </c>
      <c r="AB10" s="52"/>
      <c r="AC10" s="52"/>
      <c r="AD10" s="52"/>
      <c r="AE10" s="52"/>
      <c r="AF10" s="52"/>
      <c r="AG10" s="52"/>
      <c r="AH10" s="52">
        <f t="shared" ref="AH10:AH12" si="39">AI10+AJ10+AK10</f>
        <v>0</v>
      </c>
      <c r="AI10" s="52"/>
      <c r="AJ10" s="52"/>
      <c r="AK10" s="52"/>
      <c r="AL10" s="52">
        <f t="shared" ref="AL10:AL12" si="40">ROUND((AD10+AE10+AF10)*20%,0)</f>
        <v>0</v>
      </c>
      <c r="AM10" s="52">
        <f t="shared" ref="AM10:AM12" si="41">ROUND((AI10+AJ10)*20%,0)</f>
        <v>0</v>
      </c>
      <c r="AN10" s="52">
        <v>50815</v>
      </c>
      <c r="AO10" s="52">
        <v>25126</v>
      </c>
      <c r="AP10" s="53">
        <f t="shared" ref="AP10:AP12" si="42">IF(AL10=0,0,ROUND((AE10+AF10)/AN10/10,2)+AS10)*-1</f>
        <v>0</v>
      </c>
      <c r="AQ10" s="53">
        <f t="shared" ref="AQ10:AQ12" si="43">IF(AM10=0,0,ROUND((AJ10)/AO10/10,2)+AT10)*-1</f>
        <v>0</v>
      </c>
      <c r="AR10" s="53">
        <f t="shared" ref="AR10:AR12" si="44">SUM(AP10:AQ10)</f>
        <v>0</v>
      </c>
      <c r="AS10" s="75">
        <v>0</v>
      </c>
      <c r="AT10" s="75">
        <v>0</v>
      </c>
      <c r="AU10" s="52">
        <f t="shared" ref="AU10:AU12" si="45">AV10+BC10</f>
        <v>0</v>
      </c>
      <c r="AV10" s="52">
        <f t="shared" ref="AV10:AV12" si="46">AX10+AY10+AZ10+BA10+BB10</f>
        <v>0</v>
      </c>
      <c r="AW10" s="52"/>
      <c r="AX10" s="52"/>
      <c r="AY10" s="52"/>
      <c r="AZ10" s="52"/>
      <c r="BA10" s="52"/>
      <c r="BB10" s="52"/>
      <c r="BC10" s="52">
        <f t="shared" ref="BC10:BC12" si="47">BD10+BE10+BF10</f>
        <v>0</v>
      </c>
      <c r="BD10" s="52"/>
      <c r="BE10" s="52"/>
      <c r="BF10" s="52"/>
      <c r="BG10" s="52">
        <f t="shared" ref="BG10:BG12" si="48">ROUND((AY10+AZ10+BA10)*20%,0)</f>
        <v>0</v>
      </c>
      <c r="BH10" s="52">
        <f t="shared" ref="BH10:BH12" si="49">ROUND((BD10+BE10)*20%,0)</f>
        <v>0</v>
      </c>
      <c r="BI10" s="52">
        <v>50815</v>
      </c>
      <c r="BJ10" s="52">
        <v>25126</v>
      </c>
      <c r="BK10" s="53">
        <f t="shared" ref="BK10:BK12" si="50">IF(BG10=0,0,ROUND((AZ10+BA10)/BI10/10,2)+BN10)*-1</f>
        <v>0</v>
      </c>
      <c r="BL10" s="53">
        <f t="shared" ref="BL10:BL12" si="51">IF(BH10=0,0,ROUND((BE10)/BJ10/10,2)+BO10)*-1</f>
        <v>0</v>
      </c>
      <c r="BM10" s="53">
        <f t="shared" ref="BM10:BM12" si="52">SUM(BK10:BL10)</f>
        <v>0</v>
      </c>
    </row>
    <row r="11" spans="1:65" x14ac:dyDescent="0.25">
      <c r="A11" s="2">
        <v>1402</v>
      </c>
      <c r="B11" s="18">
        <v>600010007</v>
      </c>
      <c r="C11" s="18" t="s">
        <v>102</v>
      </c>
      <c r="D11" s="2">
        <v>3121</v>
      </c>
      <c r="E11" s="2" t="s">
        <v>62</v>
      </c>
      <c r="F11" s="18" t="s">
        <v>218</v>
      </c>
      <c r="G11" s="52">
        <f t="shared" si="29"/>
        <v>0</v>
      </c>
      <c r="H11" s="52">
        <f t="shared" si="30"/>
        <v>0</v>
      </c>
      <c r="I11" s="52"/>
      <c r="J11" s="52"/>
      <c r="K11" s="52"/>
      <c r="L11" s="52"/>
      <c r="M11" s="52"/>
      <c r="N11" s="52"/>
      <c r="O11" s="52">
        <f t="shared" si="31"/>
        <v>0</v>
      </c>
      <c r="P11" s="52"/>
      <c r="Q11" s="52"/>
      <c r="R11" s="52"/>
      <c r="S11" s="52">
        <f t="shared" si="32"/>
        <v>0</v>
      </c>
      <c r="T11" s="52">
        <f t="shared" si="33"/>
        <v>0</v>
      </c>
      <c r="U11" s="55" t="s">
        <v>233</v>
      </c>
      <c r="V11" s="55" t="s">
        <v>233</v>
      </c>
      <c r="W11" s="53">
        <f t="shared" si="34"/>
        <v>0</v>
      </c>
      <c r="X11" s="53">
        <f t="shared" si="35"/>
        <v>0</v>
      </c>
      <c r="Y11" s="53">
        <f t="shared" si="36"/>
        <v>0</v>
      </c>
      <c r="Z11" s="52">
        <f t="shared" si="37"/>
        <v>0</v>
      </c>
      <c r="AA11" s="52">
        <f t="shared" si="38"/>
        <v>0</v>
      </c>
      <c r="AB11" s="52"/>
      <c r="AC11" s="52"/>
      <c r="AD11" s="52"/>
      <c r="AE11" s="52"/>
      <c r="AF11" s="52"/>
      <c r="AG11" s="52"/>
      <c r="AH11" s="52">
        <f t="shared" si="39"/>
        <v>0</v>
      </c>
      <c r="AI11" s="52"/>
      <c r="AJ11" s="52"/>
      <c r="AK11" s="52"/>
      <c r="AL11" s="52">
        <f t="shared" si="40"/>
        <v>0</v>
      </c>
      <c r="AM11" s="52">
        <f t="shared" si="41"/>
        <v>0</v>
      </c>
      <c r="AN11" s="55" t="s">
        <v>233</v>
      </c>
      <c r="AO11" s="55" t="s">
        <v>233</v>
      </c>
      <c r="AP11" s="53">
        <f t="shared" si="42"/>
        <v>0</v>
      </c>
      <c r="AQ11" s="53">
        <f t="shared" si="43"/>
        <v>0</v>
      </c>
      <c r="AR11" s="53">
        <f t="shared" si="44"/>
        <v>0</v>
      </c>
      <c r="AS11" s="75">
        <v>0</v>
      </c>
      <c r="AT11" s="75">
        <v>0</v>
      </c>
      <c r="AU11" s="52">
        <f t="shared" si="45"/>
        <v>0</v>
      </c>
      <c r="AV11" s="52">
        <f t="shared" si="46"/>
        <v>0</v>
      </c>
      <c r="AW11" s="52"/>
      <c r="AX11" s="52"/>
      <c r="AY11" s="52"/>
      <c r="AZ11" s="52"/>
      <c r="BA11" s="52"/>
      <c r="BB11" s="52"/>
      <c r="BC11" s="52">
        <f t="shared" si="47"/>
        <v>0</v>
      </c>
      <c r="BD11" s="52"/>
      <c r="BE11" s="52"/>
      <c r="BF11" s="52"/>
      <c r="BG11" s="52">
        <f t="shared" si="48"/>
        <v>0</v>
      </c>
      <c r="BH11" s="52">
        <f t="shared" si="49"/>
        <v>0</v>
      </c>
      <c r="BI11" s="55" t="s">
        <v>233</v>
      </c>
      <c r="BJ11" s="55" t="s">
        <v>233</v>
      </c>
      <c r="BK11" s="53">
        <f t="shared" si="50"/>
        <v>0</v>
      </c>
      <c r="BL11" s="53">
        <f t="shared" si="51"/>
        <v>0</v>
      </c>
      <c r="BM11" s="53">
        <f t="shared" si="52"/>
        <v>0</v>
      </c>
    </row>
    <row r="12" spans="1:65" x14ac:dyDescent="0.25">
      <c r="A12" s="2">
        <v>1402</v>
      </c>
      <c r="B12" s="18">
        <v>600010007</v>
      </c>
      <c r="C12" s="18" t="s">
        <v>102</v>
      </c>
      <c r="D12" s="2">
        <v>3141</v>
      </c>
      <c r="E12" s="2" t="s">
        <v>63</v>
      </c>
      <c r="F12" s="18" t="s">
        <v>218</v>
      </c>
      <c r="G12" s="52">
        <f t="shared" si="29"/>
        <v>20000</v>
      </c>
      <c r="H12" s="52">
        <f t="shared" si="30"/>
        <v>0</v>
      </c>
      <c r="I12" s="52"/>
      <c r="J12" s="52"/>
      <c r="K12" s="52"/>
      <c r="L12" s="52"/>
      <c r="M12" s="52"/>
      <c r="N12" s="52"/>
      <c r="O12" s="52">
        <f t="shared" si="31"/>
        <v>20000</v>
      </c>
      <c r="P12" s="44">
        <v>20000</v>
      </c>
      <c r="Q12" s="44"/>
      <c r="R12" s="44"/>
      <c r="S12" s="52">
        <f t="shared" si="32"/>
        <v>0</v>
      </c>
      <c r="T12" s="52">
        <f t="shared" si="33"/>
        <v>-20000</v>
      </c>
      <c r="U12" s="54" t="s">
        <v>233</v>
      </c>
      <c r="V12" s="52">
        <v>24500</v>
      </c>
      <c r="W12" s="53">
        <f t="shared" si="34"/>
        <v>0</v>
      </c>
      <c r="X12" s="53">
        <f t="shared" si="35"/>
        <v>0</v>
      </c>
      <c r="Y12" s="53">
        <f t="shared" si="36"/>
        <v>0</v>
      </c>
      <c r="Z12" s="52">
        <f t="shared" si="37"/>
        <v>20000</v>
      </c>
      <c r="AA12" s="52">
        <f t="shared" si="38"/>
        <v>0</v>
      </c>
      <c r="AB12" s="52"/>
      <c r="AC12" s="52"/>
      <c r="AD12" s="52"/>
      <c r="AE12" s="52"/>
      <c r="AF12" s="52"/>
      <c r="AG12" s="52"/>
      <c r="AH12" s="52">
        <f t="shared" si="39"/>
        <v>20000</v>
      </c>
      <c r="AI12" s="44">
        <v>20000</v>
      </c>
      <c r="AJ12" s="44"/>
      <c r="AK12" s="44"/>
      <c r="AL12" s="52">
        <f t="shared" si="40"/>
        <v>0</v>
      </c>
      <c r="AM12" s="52">
        <f t="shared" si="41"/>
        <v>4000</v>
      </c>
      <c r="AN12" s="54" t="s">
        <v>233</v>
      </c>
      <c r="AO12" s="52">
        <v>24500</v>
      </c>
      <c r="AP12" s="53">
        <f t="shared" si="42"/>
        <v>0</v>
      </c>
      <c r="AQ12" s="53">
        <f t="shared" si="43"/>
        <v>0</v>
      </c>
      <c r="AR12" s="53">
        <f t="shared" si="44"/>
        <v>0</v>
      </c>
      <c r="AS12" s="75">
        <v>0</v>
      </c>
      <c r="AT12" s="75">
        <v>0</v>
      </c>
      <c r="AU12" s="52">
        <f t="shared" si="45"/>
        <v>20000</v>
      </c>
      <c r="AV12" s="52">
        <f t="shared" si="46"/>
        <v>0</v>
      </c>
      <c r="AW12" s="52"/>
      <c r="AX12" s="52"/>
      <c r="AY12" s="52"/>
      <c r="AZ12" s="52"/>
      <c r="BA12" s="52"/>
      <c r="BB12" s="52"/>
      <c r="BC12" s="52">
        <f t="shared" si="47"/>
        <v>20000</v>
      </c>
      <c r="BD12" s="44">
        <v>20000</v>
      </c>
      <c r="BE12" s="44"/>
      <c r="BF12" s="44"/>
      <c r="BG12" s="52">
        <f t="shared" si="48"/>
        <v>0</v>
      </c>
      <c r="BH12" s="52">
        <f t="shared" si="49"/>
        <v>4000</v>
      </c>
      <c r="BI12" s="54" t="s">
        <v>233</v>
      </c>
      <c r="BJ12" s="52">
        <v>24500</v>
      </c>
      <c r="BK12" s="53">
        <f t="shared" si="50"/>
        <v>0</v>
      </c>
      <c r="BL12" s="53">
        <f t="shared" si="51"/>
        <v>0</v>
      </c>
      <c r="BM12" s="53">
        <f t="shared" si="52"/>
        <v>0</v>
      </c>
    </row>
    <row r="13" spans="1:65" x14ac:dyDescent="0.25">
      <c r="A13" s="23"/>
      <c r="B13" s="24"/>
      <c r="C13" s="24" t="s">
        <v>161</v>
      </c>
      <c r="D13" s="23"/>
      <c r="E13" s="23"/>
      <c r="F13" s="24"/>
      <c r="G13" s="25">
        <f t="shared" ref="G13:Y13" si="53">SUBTOTAL(9,G10:G12)</f>
        <v>20000</v>
      </c>
      <c r="H13" s="25">
        <f t="shared" si="53"/>
        <v>0</v>
      </c>
      <c r="I13" s="25">
        <f t="shared" si="53"/>
        <v>0</v>
      </c>
      <c r="J13" s="25">
        <f t="shared" si="53"/>
        <v>0</v>
      </c>
      <c r="K13" s="25">
        <f t="shared" si="53"/>
        <v>0</v>
      </c>
      <c r="L13" s="25">
        <f t="shared" si="53"/>
        <v>0</v>
      </c>
      <c r="M13" s="25">
        <f t="shared" si="53"/>
        <v>0</v>
      </c>
      <c r="N13" s="25">
        <f t="shared" si="53"/>
        <v>0</v>
      </c>
      <c r="O13" s="25">
        <f t="shared" si="53"/>
        <v>20000</v>
      </c>
      <c r="P13" s="25">
        <f t="shared" si="53"/>
        <v>20000</v>
      </c>
      <c r="Q13" s="25">
        <f t="shared" si="53"/>
        <v>0</v>
      </c>
      <c r="R13" s="25">
        <f t="shared" si="53"/>
        <v>0</v>
      </c>
      <c r="S13" s="25">
        <f t="shared" si="53"/>
        <v>0</v>
      </c>
      <c r="T13" s="25">
        <f t="shared" si="53"/>
        <v>-20000</v>
      </c>
      <c r="U13" s="34" t="s">
        <v>97</v>
      </c>
      <c r="V13" s="34" t="s">
        <v>97</v>
      </c>
      <c r="W13" s="26">
        <f t="shared" si="53"/>
        <v>0</v>
      </c>
      <c r="X13" s="26">
        <f t="shared" si="53"/>
        <v>0</v>
      </c>
      <c r="Y13" s="26">
        <f t="shared" si="53"/>
        <v>0</v>
      </c>
      <c r="Z13" s="25">
        <f t="shared" ref="Z13:AM13" si="54">SUBTOTAL(9,Z10:Z12)</f>
        <v>20000</v>
      </c>
      <c r="AA13" s="25">
        <f t="shared" si="54"/>
        <v>0</v>
      </c>
      <c r="AB13" s="25">
        <f t="shared" si="54"/>
        <v>0</v>
      </c>
      <c r="AC13" s="25">
        <f t="shared" si="54"/>
        <v>0</v>
      </c>
      <c r="AD13" s="25">
        <f t="shared" si="54"/>
        <v>0</v>
      </c>
      <c r="AE13" s="25">
        <f t="shared" si="54"/>
        <v>0</v>
      </c>
      <c r="AF13" s="25">
        <f t="shared" si="54"/>
        <v>0</v>
      </c>
      <c r="AG13" s="25">
        <f t="shared" si="54"/>
        <v>0</v>
      </c>
      <c r="AH13" s="25">
        <f t="shared" si="54"/>
        <v>20000</v>
      </c>
      <c r="AI13" s="25">
        <f t="shared" si="54"/>
        <v>20000</v>
      </c>
      <c r="AJ13" s="25">
        <f t="shared" si="54"/>
        <v>0</v>
      </c>
      <c r="AK13" s="25">
        <f t="shared" si="54"/>
        <v>0</v>
      </c>
      <c r="AL13" s="25">
        <f t="shared" si="54"/>
        <v>0</v>
      </c>
      <c r="AM13" s="25">
        <f t="shared" si="54"/>
        <v>4000</v>
      </c>
      <c r="AN13" s="34" t="s">
        <v>97</v>
      </c>
      <c r="AO13" s="34" t="s">
        <v>97</v>
      </c>
      <c r="AP13" s="26">
        <f t="shared" ref="AP13:AR13" si="55">SUBTOTAL(9,AP10:AP12)</f>
        <v>0</v>
      </c>
      <c r="AQ13" s="26">
        <f t="shared" si="55"/>
        <v>0</v>
      </c>
      <c r="AR13" s="26">
        <f t="shared" si="55"/>
        <v>0</v>
      </c>
      <c r="AS13" s="76">
        <v>0</v>
      </c>
      <c r="AT13" s="76">
        <v>0</v>
      </c>
      <c r="AU13" s="25">
        <f t="shared" ref="AU13:BH13" si="56">SUBTOTAL(9,AU10:AU12)</f>
        <v>20000</v>
      </c>
      <c r="AV13" s="25">
        <f t="shared" si="56"/>
        <v>0</v>
      </c>
      <c r="AW13" s="25">
        <f t="shared" si="56"/>
        <v>0</v>
      </c>
      <c r="AX13" s="25">
        <f t="shared" si="56"/>
        <v>0</v>
      </c>
      <c r="AY13" s="25">
        <f t="shared" si="56"/>
        <v>0</v>
      </c>
      <c r="AZ13" s="25">
        <f t="shared" si="56"/>
        <v>0</v>
      </c>
      <c r="BA13" s="25">
        <f t="shared" si="56"/>
        <v>0</v>
      </c>
      <c r="BB13" s="25">
        <f t="shared" si="56"/>
        <v>0</v>
      </c>
      <c r="BC13" s="25">
        <f t="shared" si="56"/>
        <v>20000</v>
      </c>
      <c r="BD13" s="25">
        <f t="shared" si="56"/>
        <v>20000</v>
      </c>
      <c r="BE13" s="25">
        <f t="shared" si="56"/>
        <v>0</v>
      </c>
      <c r="BF13" s="25">
        <f t="shared" si="56"/>
        <v>0</v>
      </c>
      <c r="BG13" s="25">
        <f t="shared" si="56"/>
        <v>0</v>
      </c>
      <c r="BH13" s="25">
        <f t="shared" si="56"/>
        <v>4000</v>
      </c>
      <c r="BI13" s="34" t="s">
        <v>97</v>
      </c>
      <c r="BJ13" s="34" t="s">
        <v>97</v>
      </c>
      <c r="BK13" s="26">
        <f t="shared" ref="BK13:BM13" si="57">SUBTOTAL(9,BK10:BK12)</f>
        <v>0</v>
      </c>
      <c r="BL13" s="26">
        <f t="shared" si="57"/>
        <v>0</v>
      </c>
      <c r="BM13" s="26">
        <f t="shared" si="57"/>
        <v>0</v>
      </c>
    </row>
    <row r="14" spans="1:65" x14ac:dyDescent="0.25">
      <c r="A14" s="2">
        <v>1403</v>
      </c>
      <c r="B14" s="18">
        <v>600010449</v>
      </c>
      <c r="C14" s="18" t="s">
        <v>103</v>
      </c>
      <c r="D14" s="2">
        <v>3121</v>
      </c>
      <c r="E14" s="2" t="s">
        <v>60</v>
      </c>
      <c r="F14" s="18" t="s">
        <v>61</v>
      </c>
      <c r="G14" s="52">
        <f t="shared" ref="G14:G15" si="58">H14+O14</f>
        <v>344680</v>
      </c>
      <c r="H14" s="52">
        <f t="shared" ref="H14:H15" si="59">J14+K14+L14+M14+N14</f>
        <v>40000</v>
      </c>
      <c r="I14" s="45"/>
      <c r="J14" s="44"/>
      <c r="K14" s="44"/>
      <c r="L14" s="44">
        <v>40000</v>
      </c>
      <c r="M14" s="44"/>
      <c r="N14" s="44"/>
      <c r="O14" s="52">
        <f t="shared" ref="O14:O15" si="60">P14+Q14+R14</f>
        <v>304680</v>
      </c>
      <c r="P14" s="44"/>
      <c r="Q14" s="44">
        <v>304680</v>
      </c>
      <c r="R14" s="44"/>
      <c r="S14" s="52">
        <f t="shared" ref="S14:S15" si="61">(K14+L14+M14)*-1</f>
        <v>-40000</v>
      </c>
      <c r="T14" s="52">
        <f t="shared" ref="T14:T15" si="62">(P14+Q14)*-1</f>
        <v>-304680</v>
      </c>
      <c r="U14" s="52">
        <v>50815</v>
      </c>
      <c r="V14" s="52">
        <v>25126</v>
      </c>
      <c r="W14" s="53">
        <f t="shared" ref="W14:W15" si="63">IF(S14=0,0,ROUND((L14+M14)/U14/10,2)*-1)</f>
        <v>-0.08</v>
      </c>
      <c r="X14" s="53">
        <f t="shared" ref="X14:X15" si="64">IF(T14=0,0,ROUND(Q14/V14/10,2)*-1)</f>
        <v>-1.21</v>
      </c>
      <c r="Y14" s="53">
        <f t="shared" ref="Y14:Y15" si="65">SUM(W14:X14)</f>
        <v>-1.29</v>
      </c>
      <c r="Z14" s="52">
        <f t="shared" ref="Z14:Z15" si="66">AA14+AH14</f>
        <v>344680</v>
      </c>
      <c r="AA14" s="52">
        <f t="shared" ref="AA14:AA15" si="67">AC14+AD14+AE14+AF14+AG14</f>
        <v>40000</v>
      </c>
      <c r="AB14" s="45"/>
      <c r="AC14" s="44"/>
      <c r="AD14" s="44"/>
      <c r="AE14" s="44">
        <v>40000</v>
      </c>
      <c r="AF14" s="44"/>
      <c r="AG14" s="44"/>
      <c r="AH14" s="52">
        <f t="shared" ref="AH14:AH15" si="68">AI14+AJ14+AK14</f>
        <v>304680</v>
      </c>
      <c r="AI14" s="44"/>
      <c r="AJ14" s="44">
        <v>304680</v>
      </c>
      <c r="AK14" s="44"/>
      <c r="AL14" s="52">
        <f t="shared" ref="AL14:AL15" si="69">ROUND((AD14+AE14+AF14)*20%,0)</f>
        <v>8000</v>
      </c>
      <c r="AM14" s="52">
        <f t="shared" ref="AM14:AM15" si="70">ROUND((AI14+AJ14)*20%,0)</f>
        <v>60936</v>
      </c>
      <c r="AN14" s="52">
        <v>50815</v>
      </c>
      <c r="AO14" s="52">
        <v>25126</v>
      </c>
      <c r="AP14" s="53">
        <f t="shared" ref="AP14:AP15" si="71">IF(AL14=0,0,ROUND((AE14+AF14)/AN14/10,2)+AS14)*-1</f>
        <v>0</v>
      </c>
      <c r="AQ14" s="53">
        <f t="shared" ref="AQ14:AQ15" si="72">IF(AM14=0,0,ROUND((AJ14)/AO14/10,2)+AT14)*-1</f>
        <v>0</v>
      </c>
      <c r="AR14" s="53">
        <f t="shared" ref="AR14:AR15" si="73">SUM(AP14:AQ14)</f>
        <v>0</v>
      </c>
      <c r="AS14" s="75">
        <v>-0.08</v>
      </c>
      <c r="AT14" s="75">
        <v>-1.21</v>
      </c>
      <c r="AU14" s="52">
        <f t="shared" ref="AU14:AU15" si="74">AV14+BC14</f>
        <v>344680</v>
      </c>
      <c r="AV14" s="52">
        <f t="shared" ref="AV14:AV15" si="75">AX14+AY14+AZ14+BA14+BB14</f>
        <v>40000</v>
      </c>
      <c r="AW14" s="45"/>
      <c r="AX14" s="44"/>
      <c r="AY14" s="44"/>
      <c r="AZ14" s="44">
        <v>40000</v>
      </c>
      <c r="BA14" s="44"/>
      <c r="BB14" s="44"/>
      <c r="BC14" s="52">
        <f t="shared" ref="BC14:BC15" si="76">BD14+BE14+BF14</f>
        <v>304680</v>
      </c>
      <c r="BD14" s="44"/>
      <c r="BE14" s="44">
        <v>304680</v>
      </c>
      <c r="BF14" s="44"/>
      <c r="BG14" s="52">
        <f t="shared" ref="BG14:BG15" si="77">ROUND((AY14+AZ14+BA14)*20%,0)</f>
        <v>8000</v>
      </c>
      <c r="BH14" s="52">
        <f t="shared" ref="BH14:BH15" si="78">ROUND((BD14+BE14)*20%,0)</f>
        <v>60936</v>
      </c>
      <c r="BI14" s="52">
        <v>50815</v>
      </c>
      <c r="BJ14" s="52">
        <v>25126</v>
      </c>
      <c r="BK14" s="53">
        <f t="shared" ref="BK14:BK15" si="79">IF(BG14=0,0,ROUND((AZ14+BA14)/BI14/10,2)+BN14)*-1</f>
        <v>-0.08</v>
      </c>
      <c r="BL14" s="53">
        <f t="shared" ref="BL14:BL15" si="80">IF(BH14=0,0,ROUND((BE14)/BJ14/10,2)+BO14)*-1</f>
        <v>-1.21</v>
      </c>
      <c r="BM14" s="53">
        <f t="shared" ref="BM14:BM15" si="81">SUM(BK14:BL14)</f>
        <v>-1.29</v>
      </c>
    </row>
    <row r="15" spans="1:65" x14ac:dyDescent="0.25">
      <c r="A15" s="2">
        <v>1403</v>
      </c>
      <c r="B15" s="18">
        <v>600010449</v>
      </c>
      <c r="C15" s="18" t="s">
        <v>103</v>
      </c>
      <c r="D15" s="2">
        <v>3121</v>
      </c>
      <c r="E15" s="2" t="s">
        <v>62</v>
      </c>
      <c r="F15" s="18" t="s">
        <v>218</v>
      </c>
      <c r="G15" s="52">
        <f t="shared" si="58"/>
        <v>0</v>
      </c>
      <c r="H15" s="52">
        <f t="shared" si="59"/>
        <v>0</v>
      </c>
      <c r="I15" s="52"/>
      <c r="J15" s="52"/>
      <c r="K15" s="52"/>
      <c r="L15" s="52"/>
      <c r="M15" s="52"/>
      <c r="N15" s="52"/>
      <c r="O15" s="52">
        <f t="shared" si="60"/>
        <v>0</v>
      </c>
      <c r="P15" s="52"/>
      <c r="Q15" s="52"/>
      <c r="R15" s="52"/>
      <c r="S15" s="52">
        <f t="shared" si="61"/>
        <v>0</v>
      </c>
      <c r="T15" s="52">
        <f t="shared" si="62"/>
        <v>0</v>
      </c>
      <c r="U15" s="55" t="s">
        <v>233</v>
      </c>
      <c r="V15" s="55" t="s">
        <v>233</v>
      </c>
      <c r="W15" s="53">
        <f t="shared" si="63"/>
        <v>0</v>
      </c>
      <c r="X15" s="53">
        <f t="shared" si="64"/>
        <v>0</v>
      </c>
      <c r="Y15" s="53">
        <f t="shared" si="65"/>
        <v>0</v>
      </c>
      <c r="Z15" s="52">
        <f t="shared" si="66"/>
        <v>0</v>
      </c>
      <c r="AA15" s="52">
        <f t="shared" si="67"/>
        <v>0</v>
      </c>
      <c r="AB15" s="52"/>
      <c r="AC15" s="52"/>
      <c r="AD15" s="52"/>
      <c r="AE15" s="52"/>
      <c r="AF15" s="52"/>
      <c r="AG15" s="52"/>
      <c r="AH15" s="52">
        <f t="shared" si="68"/>
        <v>0</v>
      </c>
      <c r="AI15" s="52"/>
      <c r="AJ15" s="52"/>
      <c r="AK15" s="52"/>
      <c r="AL15" s="52">
        <f t="shared" si="69"/>
        <v>0</v>
      </c>
      <c r="AM15" s="52">
        <f t="shared" si="70"/>
        <v>0</v>
      </c>
      <c r="AN15" s="55" t="s">
        <v>233</v>
      </c>
      <c r="AO15" s="55" t="s">
        <v>233</v>
      </c>
      <c r="AP15" s="53">
        <f t="shared" si="71"/>
        <v>0</v>
      </c>
      <c r="AQ15" s="53">
        <f t="shared" si="72"/>
        <v>0</v>
      </c>
      <c r="AR15" s="53">
        <f t="shared" si="73"/>
        <v>0</v>
      </c>
      <c r="AS15" s="75">
        <v>0</v>
      </c>
      <c r="AT15" s="75">
        <v>0</v>
      </c>
      <c r="AU15" s="52">
        <f t="shared" si="74"/>
        <v>0</v>
      </c>
      <c r="AV15" s="52">
        <f t="shared" si="75"/>
        <v>0</v>
      </c>
      <c r="AW15" s="52"/>
      <c r="AX15" s="52"/>
      <c r="AY15" s="52"/>
      <c r="AZ15" s="52"/>
      <c r="BA15" s="52"/>
      <c r="BB15" s="52"/>
      <c r="BC15" s="52">
        <f t="shared" si="76"/>
        <v>0</v>
      </c>
      <c r="BD15" s="52"/>
      <c r="BE15" s="52"/>
      <c r="BF15" s="52"/>
      <c r="BG15" s="52">
        <f t="shared" si="77"/>
        <v>0</v>
      </c>
      <c r="BH15" s="52">
        <f t="shared" si="78"/>
        <v>0</v>
      </c>
      <c r="BI15" s="55" t="s">
        <v>233</v>
      </c>
      <c r="BJ15" s="55" t="s">
        <v>233</v>
      </c>
      <c r="BK15" s="53">
        <f t="shared" si="79"/>
        <v>0</v>
      </c>
      <c r="BL15" s="53">
        <f t="shared" si="80"/>
        <v>0</v>
      </c>
      <c r="BM15" s="53">
        <f t="shared" si="81"/>
        <v>0</v>
      </c>
    </row>
    <row r="16" spans="1:65" x14ac:dyDescent="0.25">
      <c r="A16" s="23"/>
      <c r="B16" s="24"/>
      <c r="C16" s="24" t="s">
        <v>162</v>
      </c>
      <c r="D16" s="23"/>
      <c r="E16" s="23"/>
      <c r="F16" s="24"/>
      <c r="G16" s="25">
        <f t="shared" ref="G16:Y16" si="82">SUBTOTAL(9,G14:G15)</f>
        <v>344680</v>
      </c>
      <c r="H16" s="25">
        <f t="shared" si="82"/>
        <v>40000</v>
      </c>
      <c r="I16" s="25">
        <f t="shared" si="82"/>
        <v>0</v>
      </c>
      <c r="J16" s="25">
        <f t="shared" si="82"/>
        <v>0</v>
      </c>
      <c r="K16" s="25">
        <f t="shared" si="82"/>
        <v>0</v>
      </c>
      <c r="L16" s="25">
        <f t="shared" si="82"/>
        <v>40000</v>
      </c>
      <c r="M16" s="25">
        <f t="shared" si="82"/>
        <v>0</v>
      </c>
      <c r="N16" s="25">
        <f t="shared" si="82"/>
        <v>0</v>
      </c>
      <c r="O16" s="25">
        <f t="shared" si="82"/>
        <v>304680</v>
      </c>
      <c r="P16" s="25">
        <f t="shared" si="82"/>
        <v>0</v>
      </c>
      <c r="Q16" s="25">
        <f t="shared" si="82"/>
        <v>304680</v>
      </c>
      <c r="R16" s="25">
        <f t="shared" si="82"/>
        <v>0</v>
      </c>
      <c r="S16" s="25">
        <f t="shared" si="82"/>
        <v>-40000</v>
      </c>
      <c r="T16" s="25">
        <f t="shared" si="82"/>
        <v>-304680</v>
      </c>
      <c r="U16" s="34" t="s">
        <v>97</v>
      </c>
      <c r="V16" s="34" t="s">
        <v>97</v>
      </c>
      <c r="W16" s="26">
        <f t="shared" si="82"/>
        <v>-0.08</v>
      </c>
      <c r="X16" s="26">
        <f t="shared" si="82"/>
        <v>-1.21</v>
      </c>
      <c r="Y16" s="26">
        <f t="shared" si="82"/>
        <v>-1.29</v>
      </c>
      <c r="Z16" s="25">
        <f t="shared" ref="Z16:AM16" si="83">SUBTOTAL(9,Z14:Z15)</f>
        <v>344680</v>
      </c>
      <c r="AA16" s="25">
        <f t="shared" si="83"/>
        <v>40000</v>
      </c>
      <c r="AB16" s="25">
        <f t="shared" si="83"/>
        <v>0</v>
      </c>
      <c r="AC16" s="25">
        <f t="shared" si="83"/>
        <v>0</v>
      </c>
      <c r="AD16" s="25">
        <f t="shared" si="83"/>
        <v>0</v>
      </c>
      <c r="AE16" s="25">
        <f t="shared" si="83"/>
        <v>40000</v>
      </c>
      <c r="AF16" s="25">
        <f t="shared" si="83"/>
        <v>0</v>
      </c>
      <c r="AG16" s="25">
        <f t="shared" si="83"/>
        <v>0</v>
      </c>
      <c r="AH16" s="25">
        <f t="shared" si="83"/>
        <v>304680</v>
      </c>
      <c r="AI16" s="25">
        <f t="shared" si="83"/>
        <v>0</v>
      </c>
      <c r="AJ16" s="25">
        <f t="shared" si="83"/>
        <v>304680</v>
      </c>
      <c r="AK16" s="25">
        <f t="shared" si="83"/>
        <v>0</v>
      </c>
      <c r="AL16" s="25">
        <f t="shared" si="83"/>
        <v>8000</v>
      </c>
      <c r="AM16" s="25">
        <f t="shared" si="83"/>
        <v>60936</v>
      </c>
      <c r="AN16" s="34" t="s">
        <v>97</v>
      </c>
      <c r="AO16" s="34" t="s">
        <v>97</v>
      </c>
      <c r="AP16" s="26">
        <f t="shared" ref="AP16:AR16" si="84">SUBTOTAL(9,AP14:AP15)</f>
        <v>0</v>
      </c>
      <c r="AQ16" s="26">
        <f t="shared" si="84"/>
        <v>0</v>
      </c>
      <c r="AR16" s="26">
        <f t="shared" si="84"/>
        <v>0</v>
      </c>
      <c r="AS16" s="76">
        <v>-0.08</v>
      </c>
      <c r="AT16" s="76">
        <v>-1.21</v>
      </c>
      <c r="AU16" s="25">
        <f t="shared" ref="AU16:BH16" si="85">SUBTOTAL(9,AU14:AU15)</f>
        <v>344680</v>
      </c>
      <c r="AV16" s="25">
        <f t="shared" si="85"/>
        <v>40000</v>
      </c>
      <c r="AW16" s="25">
        <f t="shared" si="85"/>
        <v>0</v>
      </c>
      <c r="AX16" s="25">
        <f t="shared" si="85"/>
        <v>0</v>
      </c>
      <c r="AY16" s="25">
        <f t="shared" si="85"/>
        <v>0</v>
      </c>
      <c r="AZ16" s="25">
        <f t="shared" si="85"/>
        <v>40000</v>
      </c>
      <c r="BA16" s="25">
        <f t="shared" si="85"/>
        <v>0</v>
      </c>
      <c r="BB16" s="25">
        <f t="shared" si="85"/>
        <v>0</v>
      </c>
      <c r="BC16" s="25">
        <f t="shared" si="85"/>
        <v>304680</v>
      </c>
      <c r="BD16" s="25">
        <f t="shared" si="85"/>
        <v>0</v>
      </c>
      <c r="BE16" s="25">
        <f t="shared" si="85"/>
        <v>304680</v>
      </c>
      <c r="BF16" s="25">
        <f t="shared" si="85"/>
        <v>0</v>
      </c>
      <c r="BG16" s="25">
        <f t="shared" si="85"/>
        <v>8000</v>
      </c>
      <c r="BH16" s="25">
        <f t="shared" si="85"/>
        <v>60936</v>
      </c>
      <c r="BI16" s="34" t="s">
        <v>97</v>
      </c>
      <c r="BJ16" s="34" t="s">
        <v>97</v>
      </c>
      <c r="BK16" s="26">
        <f t="shared" ref="BK16:BM16" si="86">SUBTOTAL(9,BK14:BK15)</f>
        <v>-0.08</v>
      </c>
      <c r="BL16" s="26">
        <f t="shared" si="86"/>
        <v>-1.21</v>
      </c>
      <c r="BM16" s="26">
        <f t="shared" si="86"/>
        <v>-1.29</v>
      </c>
    </row>
    <row r="17" spans="1:65" x14ac:dyDescent="0.25">
      <c r="A17" s="2">
        <v>1404</v>
      </c>
      <c r="B17" s="18">
        <v>600010414</v>
      </c>
      <c r="C17" s="18" t="s">
        <v>104</v>
      </c>
      <c r="D17" s="2">
        <v>3121</v>
      </c>
      <c r="E17" s="2" t="s">
        <v>60</v>
      </c>
      <c r="F17" s="18" t="s">
        <v>61</v>
      </c>
      <c r="G17" s="52">
        <f t="shared" ref="G17:G18" si="87">H17+O17</f>
        <v>6000</v>
      </c>
      <c r="H17" s="52">
        <f t="shared" ref="H17:H18" si="88">J17+K17+L17+M17+N17</f>
        <v>0</v>
      </c>
      <c r="I17" s="52"/>
      <c r="J17" s="52"/>
      <c r="K17" s="52"/>
      <c r="L17" s="52"/>
      <c r="M17" s="52"/>
      <c r="N17" s="52"/>
      <c r="O17" s="52">
        <f t="shared" ref="O17:O18" si="89">P17+Q17+R17</f>
        <v>6000</v>
      </c>
      <c r="P17" s="44"/>
      <c r="Q17" s="44">
        <v>6000</v>
      </c>
      <c r="R17" s="44"/>
      <c r="S17" s="52">
        <f t="shared" ref="S17:S18" si="90">(K17+L17+M17)*-1</f>
        <v>0</v>
      </c>
      <c r="T17" s="52">
        <f t="shared" ref="T17:T18" si="91">(P17+Q17)*-1</f>
        <v>-6000</v>
      </c>
      <c r="U17" s="52">
        <v>50815</v>
      </c>
      <c r="V17" s="52">
        <v>25126</v>
      </c>
      <c r="W17" s="53">
        <f t="shared" ref="W17:W18" si="92">IF(S17=0,0,ROUND((L17+M17)/U17/10,2)*-1)</f>
        <v>0</v>
      </c>
      <c r="X17" s="53">
        <f t="shared" ref="X17:X18" si="93">IF(T17=0,0,ROUND(Q17/V17/10,2)*-1)</f>
        <v>-0.02</v>
      </c>
      <c r="Y17" s="53">
        <f t="shared" ref="Y17:Y18" si="94">SUM(W17:X17)</f>
        <v>-0.02</v>
      </c>
      <c r="Z17" s="52">
        <f t="shared" ref="Z17:Z18" si="95">AA17+AH17</f>
        <v>6000</v>
      </c>
      <c r="AA17" s="52">
        <f t="shared" ref="AA17:AA18" si="96">AC17+AD17+AE17+AF17+AG17</f>
        <v>0</v>
      </c>
      <c r="AB17" s="52"/>
      <c r="AC17" s="52"/>
      <c r="AD17" s="52"/>
      <c r="AE17" s="52"/>
      <c r="AF17" s="52"/>
      <c r="AG17" s="52"/>
      <c r="AH17" s="52">
        <f t="shared" ref="AH17:AH18" si="97">AI17+AJ17+AK17</f>
        <v>6000</v>
      </c>
      <c r="AI17" s="44"/>
      <c r="AJ17" s="44">
        <v>6000</v>
      </c>
      <c r="AK17" s="44"/>
      <c r="AL17" s="52">
        <f t="shared" ref="AL17:AL18" si="98">ROUND((AD17+AE17+AF17)*20%,0)</f>
        <v>0</v>
      </c>
      <c r="AM17" s="52">
        <f t="shared" ref="AM17:AM18" si="99">ROUND((AI17+AJ17)*20%,0)</f>
        <v>1200</v>
      </c>
      <c r="AN17" s="52">
        <v>50815</v>
      </c>
      <c r="AO17" s="52">
        <v>25126</v>
      </c>
      <c r="AP17" s="53">
        <f t="shared" ref="AP17:AP18" si="100">IF(AL17=0,0,ROUND((AE17+AF17)/AN17/10,2)+AS17)*-1</f>
        <v>0</v>
      </c>
      <c r="AQ17" s="53">
        <f t="shared" ref="AQ17:AQ18" si="101">IF(AM17=0,0,ROUND((AJ17)/AO17/10,2)+AT17)*-1</f>
        <v>0</v>
      </c>
      <c r="AR17" s="53">
        <f t="shared" ref="AR17:AR18" si="102">SUM(AP17:AQ17)</f>
        <v>0</v>
      </c>
      <c r="AS17" s="75">
        <v>0</v>
      </c>
      <c r="AT17" s="75">
        <v>-0.02</v>
      </c>
      <c r="AU17" s="52">
        <f t="shared" ref="AU17:AU18" si="103">AV17+BC17</f>
        <v>6000</v>
      </c>
      <c r="AV17" s="52">
        <f t="shared" ref="AV17:AV18" si="104">AX17+AY17+AZ17+BA17+BB17</f>
        <v>0</v>
      </c>
      <c r="AW17" s="52"/>
      <c r="AX17" s="52"/>
      <c r="AY17" s="52"/>
      <c r="AZ17" s="52"/>
      <c r="BA17" s="52"/>
      <c r="BB17" s="52"/>
      <c r="BC17" s="52">
        <f t="shared" ref="BC17:BC18" si="105">BD17+BE17+BF17</f>
        <v>6000</v>
      </c>
      <c r="BD17" s="44"/>
      <c r="BE17" s="44">
        <v>6000</v>
      </c>
      <c r="BF17" s="44"/>
      <c r="BG17" s="52">
        <f t="shared" ref="BG17:BG18" si="106">ROUND((AY17+AZ17+BA17)*20%,0)</f>
        <v>0</v>
      </c>
      <c r="BH17" s="52">
        <f t="shared" ref="BH17:BH18" si="107">ROUND((BD17+BE17)*20%,0)</f>
        <v>1200</v>
      </c>
      <c r="BI17" s="52">
        <v>50815</v>
      </c>
      <c r="BJ17" s="52">
        <v>25126</v>
      </c>
      <c r="BK17" s="53">
        <f t="shared" ref="BK17:BK18" si="108">IF(BG17=0,0,ROUND((AZ17+BA17)/BI17/10,2)+BN17)*-1</f>
        <v>0</v>
      </c>
      <c r="BL17" s="53">
        <f t="shared" ref="BL17:BL18" si="109">IF(BH17=0,0,ROUND((BE17)/BJ17/10,2)+BO17)*-1</f>
        <v>-0.02</v>
      </c>
      <c r="BM17" s="53">
        <f t="shared" ref="BM17:BM18" si="110">SUM(BK17:BL17)</f>
        <v>-0.02</v>
      </c>
    </row>
    <row r="18" spans="1:65" x14ac:dyDescent="0.25">
      <c r="A18" s="2">
        <v>1404</v>
      </c>
      <c r="B18" s="18">
        <v>600010414</v>
      </c>
      <c r="C18" s="18" t="s">
        <v>104</v>
      </c>
      <c r="D18" s="2">
        <v>3121</v>
      </c>
      <c r="E18" s="2" t="s">
        <v>62</v>
      </c>
      <c r="F18" s="18" t="s">
        <v>218</v>
      </c>
      <c r="G18" s="52">
        <f t="shared" si="87"/>
        <v>0</v>
      </c>
      <c r="H18" s="52">
        <f t="shared" si="88"/>
        <v>0</v>
      </c>
      <c r="I18" s="52"/>
      <c r="J18" s="52"/>
      <c r="K18" s="52"/>
      <c r="L18" s="52"/>
      <c r="M18" s="52"/>
      <c r="N18" s="52"/>
      <c r="O18" s="52">
        <f t="shared" si="89"/>
        <v>0</v>
      </c>
      <c r="P18" s="52"/>
      <c r="Q18" s="52"/>
      <c r="R18" s="52"/>
      <c r="S18" s="52">
        <f t="shared" si="90"/>
        <v>0</v>
      </c>
      <c r="T18" s="52">
        <f t="shared" si="91"/>
        <v>0</v>
      </c>
      <c r="U18" s="55" t="s">
        <v>233</v>
      </c>
      <c r="V18" s="55" t="s">
        <v>233</v>
      </c>
      <c r="W18" s="53">
        <f t="shared" si="92"/>
        <v>0</v>
      </c>
      <c r="X18" s="53">
        <f t="shared" si="93"/>
        <v>0</v>
      </c>
      <c r="Y18" s="53">
        <f t="shared" si="94"/>
        <v>0</v>
      </c>
      <c r="Z18" s="52">
        <f t="shared" si="95"/>
        <v>0</v>
      </c>
      <c r="AA18" s="52">
        <f t="shared" si="96"/>
        <v>0</v>
      </c>
      <c r="AB18" s="52"/>
      <c r="AC18" s="52"/>
      <c r="AD18" s="52"/>
      <c r="AE18" s="52"/>
      <c r="AF18" s="52"/>
      <c r="AG18" s="52"/>
      <c r="AH18" s="52">
        <f t="shared" si="97"/>
        <v>0</v>
      </c>
      <c r="AI18" s="52"/>
      <c r="AJ18" s="52"/>
      <c r="AK18" s="52"/>
      <c r="AL18" s="52">
        <f t="shared" si="98"/>
        <v>0</v>
      </c>
      <c r="AM18" s="52">
        <f t="shared" si="99"/>
        <v>0</v>
      </c>
      <c r="AN18" s="55" t="s">
        <v>233</v>
      </c>
      <c r="AO18" s="55" t="s">
        <v>233</v>
      </c>
      <c r="AP18" s="53">
        <f t="shared" si="100"/>
        <v>0</v>
      </c>
      <c r="AQ18" s="53">
        <f t="shared" si="101"/>
        <v>0</v>
      </c>
      <c r="AR18" s="53">
        <f t="shared" si="102"/>
        <v>0</v>
      </c>
      <c r="AS18" s="75">
        <v>0</v>
      </c>
      <c r="AT18" s="75">
        <v>0</v>
      </c>
      <c r="AU18" s="52">
        <f t="shared" si="103"/>
        <v>0</v>
      </c>
      <c r="AV18" s="52">
        <f t="shared" si="104"/>
        <v>0</v>
      </c>
      <c r="AW18" s="52"/>
      <c r="AX18" s="52"/>
      <c r="AY18" s="52"/>
      <c r="AZ18" s="52"/>
      <c r="BA18" s="52"/>
      <c r="BB18" s="52"/>
      <c r="BC18" s="52">
        <f t="shared" si="105"/>
        <v>0</v>
      </c>
      <c r="BD18" s="52"/>
      <c r="BE18" s="52"/>
      <c r="BF18" s="52"/>
      <c r="BG18" s="52">
        <f t="shared" si="106"/>
        <v>0</v>
      </c>
      <c r="BH18" s="52">
        <f t="shared" si="107"/>
        <v>0</v>
      </c>
      <c r="BI18" s="55" t="s">
        <v>233</v>
      </c>
      <c r="BJ18" s="55" t="s">
        <v>233</v>
      </c>
      <c r="BK18" s="53">
        <f t="shared" si="108"/>
        <v>0</v>
      </c>
      <c r="BL18" s="53">
        <f t="shared" si="109"/>
        <v>0</v>
      </c>
      <c r="BM18" s="53">
        <f t="shared" si="110"/>
        <v>0</v>
      </c>
    </row>
    <row r="19" spans="1:65" x14ac:dyDescent="0.25">
      <c r="A19" s="23"/>
      <c r="B19" s="24"/>
      <c r="C19" s="24" t="s">
        <v>163</v>
      </c>
      <c r="D19" s="23"/>
      <c r="E19" s="23"/>
      <c r="F19" s="24"/>
      <c r="G19" s="25">
        <f t="shared" ref="G19:Y19" si="111">SUBTOTAL(9,G17:G18)</f>
        <v>6000</v>
      </c>
      <c r="H19" s="25">
        <f t="shared" si="111"/>
        <v>0</v>
      </c>
      <c r="I19" s="25">
        <f t="shared" si="111"/>
        <v>0</v>
      </c>
      <c r="J19" s="25">
        <f t="shared" si="111"/>
        <v>0</v>
      </c>
      <c r="K19" s="25">
        <f t="shared" si="111"/>
        <v>0</v>
      </c>
      <c r="L19" s="25">
        <f t="shared" si="111"/>
        <v>0</v>
      </c>
      <c r="M19" s="25">
        <f t="shared" si="111"/>
        <v>0</v>
      </c>
      <c r="N19" s="25">
        <f t="shared" si="111"/>
        <v>0</v>
      </c>
      <c r="O19" s="25">
        <f t="shared" si="111"/>
        <v>6000</v>
      </c>
      <c r="P19" s="25">
        <f t="shared" si="111"/>
        <v>0</v>
      </c>
      <c r="Q19" s="25">
        <f t="shared" si="111"/>
        <v>6000</v>
      </c>
      <c r="R19" s="25">
        <f t="shared" si="111"/>
        <v>0</v>
      </c>
      <c r="S19" s="25">
        <f t="shared" si="111"/>
        <v>0</v>
      </c>
      <c r="T19" s="25">
        <f t="shared" si="111"/>
        <v>-6000</v>
      </c>
      <c r="U19" s="34" t="s">
        <v>97</v>
      </c>
      <c r="V19" s="34" t="s">
        <v>97</v>
      </c>
      <c r="W19" s="26">
        <f t="shared" si="111"/>
        <v>0</v>
      </c>
      <c r="X19" s="26">
        <f t="shared" si="111"/>
        <v>-0.02</v>
      </c>
      <c r="Y19" s="26">
        <f t="shared" si="111"/>
        <v>-0.02</v>
      </c>
      <c r="Z19" s="25">
        <f t="shared" ref="Z19:AM19" si="112">SUBTOTAL(9,Z17:Z18)</f>
        <v>6000</v>
      </c>
      <c r="AA19" s="25">
        <f t="shared" si="112"/>
        <v>0</v>
      </c>
      <c r="AB19" s="25">
        <f t="shared" si="112"/>
        <v>0</v>
      </c>
      <c r="AC19" s="25">
        <f t="shared" si="112"/>
        <v>0</v>
      </c>
      <c r="AD19" s="25">
        <f t="shared" si="112"/>
        <v>0</v>
      </c>
      <c r="AE19" s="25">
        <f t="shared" si="112"/>
        <v>0</v>
      </c>
      <c r="AF19" s="25">
        <f t="shared" si="112"/>
        <v>0</v>
      </c>
      <c r="AG19" s="25">
        <f t="shared" si="112"/>
        <v>0</v>
      </c>
      <c r="AH19" s="25">
        <f t="shared" si="112"/>
        <v>6000</v>
      </c>
      <c r="AI19" s="25">
        <f t="shared" si="112"/>
        <v>0</v>
      </c>
      <c r="AJ19" s="25">
        <f t="shared" si="112"/>
        <v>6000</v>
      </c>
      <c r="AK19" s="25">
        <f t="shared" si="112"/>
        <v>0</v>
      </c>
      <c r="AL19" s="25">
        <f t="shared" si="112"/>
        <v>0</v>
      </c>
      <c r="AM19" s="25">
        <f t="shared" si="112"/>
        <v>1200</v>
      </c>
      <c r="AN19" s="34" t="s">
        <v>97</v>
      </c>
      <c r="AO19" s="34" t="s">
        <v>97</v>
      </c>
      <c r="AP19" s="26">
        <f t="shared" ref="AP19:AR19" si="113">SUBTOTAL(9,AP17:AP18)</f>
        <v>0</v>
      </c>
      <c r="AQ19" s="26">
        <f t="shared" si="113"/>
        <v>0</v>
      </c>
      <c r="AR19" s="26">
        <f t="shared" si="113"/>
        <v>0</v>
      </c>
      <c r="AS19" s="76">
        <v>0</v>
      </c>
      <c r="AT19" s="76">
        <v>-0.02</v>
      </c>
      <c r="AU19" s="25">
        <f t="shared" ref="AU19:BH19" si="114">SUBTOTAL(9,AU17:AU18)</f>
        <v>6000</v>
      </c>
      <c r="AV19" s="25">
        <f t="shared" si="114"/>
        <v>0</v>
      </c>
      <c r="AW19" s="25">
        <f t="shared" si="114"/>
        <v>0</v>
      </c>
      <c r="AX19" s="25">
        <f t="shared" si="114"/>
        <v>0</v>
      </c>
      <c r="AY19" s="25">
        <f t="shared" si="114"/>
        <v>0</v>
      </c>
      <c r="AZ19" s="25">
        <f t="shared" si="114"/>
        <v>0</v>
      </c>
      <c r="BA19" s="25">
        <f t="shared" si="114"/>
        <v>0</v>
      </c>
      <c r="BB19" s="25">
        <f t="shared" si="114"/>
        <v>0</v>
      </c>
      <c r="BC19" s="25">
        <f t="shared" si="114"/>
        <v>6000</v>
      </c>
      <c r="BD19" s="25">
        <f t="shared" si="114"/>
        <v>0</v>
      </c>
      <c r="BE19" s="25">
        <f t="shared" si="114"/>
        <v>6000</v>
      </c>
      <c r="BF19" s="25">
        <f t="shared" si="114"/>
        <v>0</v>
      </c>
      <c r="BG19" s="25">
        <f t="shared" si="114"/>
        <v>0</v>
      </c>
      <c r="BH19" s="25">
        <f t="shared" si="114"/>
        <v>1200</v>
      </c>
      <c r="BI19" s="34" t="s">
        <v>97</v>
      </c>
      <c r="BJ19" s="34" t="s">
        <v>97</v>
      </c>
      <c r="BK19" s="26">
        <f t="shared" ref="BK19:BM19" si="115">SUBTOTAL(9,BK17:BK18)</f>
        <v>0</v>
      </c>
      <c r="BL19" s="26">
        <f t="shared" si="115"/>
        <v>-0.02</v>
      </c>
      <c r="BM19" s="26">
        <f t="shared" si="115"/>
        <v>-0.02</v>
      </c>
    </row>
    <row r="20" spans="1:65" x14ac:dyDescent="0.25">
      <c r="A20" s="2">
        <v>1405</v>
      </c>
      <c r="B20" s="18">
        <v>600010554</v>
      </c>
      <c r="C20" s="18" t="s">
        <v>105</v>
      </c>
      <c r="D20" s="2">
        <v>3121</v>
      </c>
      <c r="E20" s="2" t="s">
        <v>60</v>
      </c>
      <c r="F20" s="18" t="s">
        <v>61</v>
      </c>
      <c r="G20" s="52">
        <f t="shared" ref="G20:G21" si="116">H20+O20</f>
        <v>210000</v>
      </c>
      <c r="H20" s="52">
        <f t="shared" ref="H20:H21" si="117">J20+K20+L20+M20+N20</f>
        <v>160000</v>
      </c>
      <c r="I20" s="20"/>
      <c r="J20" s="43"/>
      <c r="K20" s="43"/>
      <c r="L20" s="43">
        <v>160000</v>
      </c>
      <c r="M20" s="43"/>
      <c r="N20" s="43"/>
      <c r="O20" s="52">
        <f t="shared" ref="O20:O21" si="118">P20+Q20+R20</f>
        <v>50000</v>
      </c>
      <c r="P20" s="43"/>
      <c r="Q20" s="43">
        <v>50000</v>
      </c>
      <c r="R20" s="43"/>
      <c r="S20" s="52">
        <f t="shared" ref="S20:S21" si="119">(K20+L20+M20)*-1</f>
        <v>-160000</v>
      </c>
      <c r="T20" s="52">
        <f t="shared" ref="T20:T21" si="120">(P20+Q20)*-1</f>
        <v>-50000</v>
      </c>
      <c r="U20" s="52">
        <v>50815</v>
      </c>
      <c r="V20" s="52">
        <v>25126</v>
      </c>
      <c r="W20" s="53">
        <f t="shared" ref="W20:W21" si="121">IF(S20=0,0,ROUND((L20+M20)/U20/10,2)*-1)</f>
        <v>-0.31</v>
      </c>
      <c r="X20" s="53">
        <f t="shared" ref="X20:X21" si="122">IF(T20=0,0,ROUND(Q20/V20/10,2)*-1)</f>
        <v>-0.2</v>
      </c>
      <c r="Y20" s="53">
        <f t="shared" ref="Y20:Y21" si="123">SUM(W20:X20)</f>
        <v>-0.51</v>
      </c>
      <c r="Z20" s="52">
        <f t="shared" ref="Z20:Z21" si="124">AA20+AH20</f>
        <v>210000</v>
      </c>
      <c r="AA20" s="52">
        <f t="shared" ref="AA20:AA21" si="125">AC20+AD20+AE20+AF20+AG20</f>
        <v>160000</v>
      </c>
      <c r="AB20" s="20"/>
      <c r="AC20" s="43"/>
      <c r="AD20" s="43"/>
      <c r="AE20" s="43">
        <v>160000</v>
      </c>
      <c r="AF20" s="43"/>
      <c r="AG20" s="43"/>
      <c r="AH20" s="52">
        <f t="shared" ref="AH20:AH21" si="126">AI20+AJ20+AK20</f>
        <v>50000</v>
      </c>
      <c r="AI20" s="43"/>
      <c r="AJ20" s="43">
        <v>50000</v>
      </c>
      <c r="AK20" s="43"/>
      <c r="AL20" s="52">
        <f t="shared" ref="AL20:AL21" si="127">ROUND((AD20+AE20+AF20)*20%,0)</f>
        <v>32000</v>
      </c>
      <c r="AM20" s="52">
        <f t="shared" ref="AM20:AM21" si="128">ROUND((AI20+AJ20)*20%,0)</f>
        <v>10000</v>
      </c>
      <c r="AN20" s="52">
        <v>50815</v>
      </c>
      <c r="AO20" s="52">
        <v>25126</v>
      </c>
      <c r="AP20" s="53">
        <f t="shared" ref="AP20:AP21" si="129">IF(AL20=0,0,ROUND((AE20+AF20)/AN20/10,2)+AS20)*-1</f>
        <v>0</v>
      </c>
      <c r="AQ20" s="53">
        <f t="shared" ref="AQ20:AQ21" si="130">IF(AM20=0,0,ROUND((AJ20)/AO20/10,2)+AT20)*-1</f>
        <v>0</v>
      </c>
      <c r="AR20" s="53">
        <f t="shared" ref="AR20:AR21" si="131">SUM(AP20:AQ20)</f>
        <v>0</v>
      </c>
      <c r="AS20" s="75">
        <v>-0.31</v>
      </c>
      <c r="AT20" s="75">
        <v>-0.2</v>
      </c>
      <c r="AU20" s="52">
        <f t="shared" ref="AU20:AU21" si="132">AV20+BC20</f>
        <v>210000</v>
      </c>
      <c r="AV20" s="52">
        <f t="shared" ref="AV20:AV21" si="133">AX20+AY20+AZ20+BA20+BB20</f>
        <v>160000</v>
      </c>
      <c r="AW20" s="20"/>
      <c r="AX20" s="43"/>
      <c r="AY20" s="43"/>
      <c r="AZ20" s="43">
        <v>160000</v>
      </c>
      <c r="BA20" s="43"/>
      <c r="BB20" s="43"/>
      <c r="BC20" s="52">
        <f t="shared" ref="BC20:BC21" si="134">BD20+BE20+BF20</f>
        <v>50000</v>
      </c>
      <c r="BD20" s="43"/>
      <c r="BE20" s="43">
        <v>50000</v>
      </c>
      <c r="BF20" s="43"/>
      <c r="BG20" s="52">
        <f t="shared" ref="BG20:BG21" si="135">ROUND((AY20+AZ20+BA20)*20%,0)</f>
        <v>32000</v>
      </c>
      <c r="BH20" s="52">
        <f t="shared" ref="BH20:BH21" si="136">ROUND((BD20+BE20)*20%,0)</f>
        <v>10000</v>
      </c>
      <c r="BI20" s="52">
        <v>50815</v>
      </c>
      <c r="BJ20" s="52">
        <v>25126</v>
      </c>
      <c r="BK20" s="53">
        <f t="shared" ref="BK20:BK21" si="137">IF(BG20=0,0,ROUND((AZ20+BA20)/BI20/10,2)+BN20)*-1</f>
        <v>-0.31</v>
      </c>
      <c r="BL20" s="53">
        <f t="shared" ref="BL20:BL21" si="138">IF(BH20=0,0,ROUND((BE20)/BJ20/10,2)+BO20)*-1</f>
        <v>-0.2</v>
      </c>
      <c r="BM20" s="53">
        <f t="shared" ref="BM20:BM21" si="139">SUM(BK20:BL20)</f>
        <v>-0.51</v>
      </c>
    </row>
    <row r="21" spans="1:65" x14ac:dyDescent="0.25">
      <c r="A21" s="2">
        <v>1405</v>
      </c>
      <c r="B21" s="18">
        <v>600010554</v>
      </c>
      <c r="C21" s="18" t="s">
        <v>105</v>
      </c>
      <c r="D21" s="2">
        <v>3121</v>
      </c>
      <c r="E21" s="2" t="s">
        <v>62</v>
      </c>
      <c r="F21" s="18" t="s">
        <v>218</v>
      </c>
      <c r="G21" s="52">
        <f t="shared" si="116"/>
        <v>0</v>
      </c>
      <c r="H21" s="52">
        <f t="shared" si="117"/>
        <v>0</v>
      </c>
      <c r="I21" s="52"/>
      <c r="J21" s="52"/>
      <c r="K21" s="52"/>
      <c r="L21" s="52"/>
      <c r="M21" s="52"/>
      <c r="N21" s="52"/>
      <c r="O21" s="52">
        <f t="shared" si="118"/>
        <v>0</v>
      </c>
      <c r="P21" s="52"/>
      <c r="Q21" s="52"/>
      <c r="R21" s="52"/>
      <c r="S21" s="52">
        <f t="shared" si="119"/>
        <v>0</v>
      </c>
      <c r="T21" s="52">
        <f t="shared" si="120"/>
        <v>0</v>
      </c>
      <c r="U21" s="55" t="s">
        <v>233</v>
      </c>
      <c r="V21" s="55" t="s">
        <v>233</v>
      </c>
      <c r="W21" s="53">
        <f t="shared" si="121"/>
        <v>0</v>
      </c>
      <c r="X21" s="53">
        <f t="shared" si="122"/>
        <v>0</v>
      </c>
      <c r="Y21" s="53">
        <f t="shared" si="123"/>
        <v>0</v>
      </c>
      <c r="Z21" s="52">
        <f t="shared" si="124"/>
        <v>0</v>
      </c>
      <c r="AA21" s="52">
        <f t="shared" si="125"/>
        <v>0</v>
      </c>
      <c r="AB21" s="52"/>
      <c r="AC21" s="52"/>
      <c r="AD21" s="52"/>
      <c r="AE21" s="52"/>
      <c r="AF21" s="52"/>
      <c r="AG21" s="52"/>
      <c r="AH21" s="52">
        <f t="shared" si="126"/>
        <v>0</v>
      </c>
      <c r="AI21" s="52"/>
      <c r="AJ21" s="52"/>
      <c r="AK21" s="52"/>
      <c r="AL21" s="52">
        <f t="shared" si="127"/>
        <v>0</v>
      </c>
      <c r="AM21" s="52">
        <f t="shared" si="128"/>
        <v>0</v>
      </c>
      <c r="AN21" s="55" t="s">
        <v>233</v>
      </c>
      <c r="AO21" s="55" t="s">
        <v>233</v>
      </c>
      <c r="AP21" s="53">
        <f t="shared" si="129"/>
        <v>0</v>
      </c>
      <c r="AQ21" s="53">
        <f t="shared" si="130"/>
        <v>0</v>
      </c>
      <c r="AR21" s="53">
        <f t="shared" si="131"/>
        <v>0</v>
      </c>
      <c r="AS21" s="75">
        <v>0</v>
      </c>
      <c r="AT21" s="75">
        <v>0</v>
      </c>
      <c r="AU21" s="52">
        <f t="shared" si="132"/>
        <v>0</v>
      </c>
      <c r="AV21" s="52">
        <f t="shared" si="133"/>
        <v>0</v>
      </c>
      <c r="AW21" s="52"/>
      <c r="AX21" s="52"/>
      <c r="AY21" s="52"/>
      <c r="AZ21" s="52"/>
      <c r="BA21" s="52"/>
      <c r="BB21" s="52"/>
      <c r="BC21" s="52">
        <f t="shared" si="134"/>
        <v>0</v>
      </c>
      <c r="BD21" s="52"/>
      <c r="BE21" s="52"/>
      <c r="BF21" s="52"/>
      <c r="BG21" s="52">
        <f t="shared" si="135"/>
        <v>0</v>
      </c>
      <c r="BH21" s="52">
        <f t="shared" si="136"/>
        <v>0</v>
      </c>
      <c r="BI21" s="55" t="s">
        <v>233</v>
      </c>
      <c r="BJ21" s="55" t="s">
        <v>233</v>
      </c>
      <c r="BK21" s="53">
        <f t="shared" si="137"/>
        <v>0</v>
      </c>
      <c r="BL21" s="53">
        <f t="shared" si="138"/>
        <v>0</v>
      </c>
      <c r="BM21" s="53">
        <f t="shared" si="139"/>
        <v>0</v>
      </c>
    </row>
    <row r="22" spans="1:65" x14ac:dyDescent="0.25">
      <c r="A22" s="23"/>
      <c r="B22" s="24"/>
      <c r="C22" s="24" t="s">
        <v>164</v>
      </c>
      <c r="D22" s="23"/>
      <c r="E22" s="23"/>
      <c r="F22" s="24"/>
      <c r="G22" s="25">
        <f t="shared" ref="G22:Y22" si="140">SUBTOTAL(9,G20:G21)</f>
        <v>210000</v>
      </c>
      <c r="H22" s="25">
        <f t="shared" si="140"/>
        <v>160000</v>
      </c>
      <c r="I22" s="25">
        <f t="shared" si="140"/>
        <v>0</v>
      </c>
      <c r="J22" s="25">
        <f t="shared" si="140"/>
        <v>0</v>
      </c>
      <c r="K22" s="25">
        <f t="shared" si="140"/>
        <v>0</v>
      </c>
      <c r="L22" s="25">
        <f t="shared" si="140"/>
        <v>160000</v>
      </c>
      <c r="M22" s="25">
        <f t="shared" si="140"/>
        <v>0</v>
      </c>
      <c r="N22" s="25">
        <f t="shared" si="140"/>
        <v>0</v>
      </c>
      <c r="O22" s="25">
        <f t="shared" si="140"/>
        <v>50000</v>
      </c>
      <c r="P22" s="25">
        <f t="shared" si="140"/>
        <v>0</v>
      </c>
      <c r="Q22" s="25">
        <f t="shared" si="140"/>
        <v>50000</v>
      </c>
      <c r="R22" s="25">
        <f t="shared" si="140"/>
        <v>0</v>
      </c>
      <c r="S22" s="25">
        <f t="shared" si="140"/>
        <v>-160000</v>
      </c>
      <c r="T22" s="25">
        <f t="shared" si="140"/>
        <v>-50000</v>
      </c>
      <c r="U22" s="34" t="s">
        <v>97</v>
      </c>
      <c r="V22" s="34" t="s">
        <v>97</v>
      </c>
      <c r="W22" s="26">
        <f t="shared" si="140"/>
        <v>-0.31</v>
      </c>
      <c r="X22" s="26">
        <f t="shared" si="140"/>
        <v>-0.2</v>
      </c>
      <c r="Y22" s="26">
        <f t="shared" si="140"/>
        <v>-0.51</v>
      </c>
      <c r="Z22" s="25">
        <f t="shared" ref="Z22:AM22" si="141">SUBTOTAL(9,Z20:Z21)</f>
        <v>210000</v>
      </c>
      <c r="AA22" s="25">
        <f t="shared" si="141"/>
        <v>160000</v>
      </c>
      <c r="AB22" s="25">
        <f t="shared" si="141"/>
        <v>0</v>
      </c>
      <c r="AC22" s="25">
        <f t="shared" si="141"/>
        <v>0</v>
      </c>
      <c r="AD22" s="25">
        <f t="shared" si="141"/>
        <v>0</v>
      </c>
      <c r="AE22" s="25">
        <f t="shared" si="141"/>
        <v>160000</v>
      </c>
      <c r="AF22" s="25">
        <f t="shared" si="141"/>
        <v>0</v>
      </c>
      <c r="AG22" s="25">
        <f t="shared" si="141"/>
        <v>0</v>
      </c>
      <c r="AH22" s="25">
        <f t="shared" si="141"/>
        <v>50000</v>
      </c>
      <c r="AI22" s="25">
        <f t="shared" si="141"/>
        <v>0</v>
      </c>
      <c r="AJ22" s="25">
        <f t="shared" si="141"/>
        <v>50000</v>
      </c>
      <c r="AK22" s="25">
        <f t="shared" si="141"/>
        <v>0</v>
      </c>
      <c r="AL22" s="25">
        <f t="shared" si="141"/>
        <v>32000</v>
      </c>
      <c r="AM22" s="25">
        <f t="shared" si="141"/>
        <v>10000</v>
      </c>
      <c r="AN22" s="34" t="s">
        <v>97</v>
      </c>
      <c r="AO22" s="34" t="s">
        <v>97</v>
      </c>
      <c r="AP22" s="26">
        <f t="shared" ref="AP22:AR22" si="142">SUBTOTAL(9,AP20:AP21)</f>
        <v>0</v>
      </c>
      <c r="AQ22" s="26">
        <f t="shared" si="142"/>
        <v>0</v>
      </c>
      <c r="AR22" s="26">
        <f t="shared" si="142"/>
        <v>0</v>
      </c>
      <c r="AS22" s="76">
        <v>-0.31</v>
      </c>
      <c r="AT22" s="76">
        <v>-0.2</v>
      </c>
      <c r="AU22" s="25">
        <f t="shared" ref="AU22:BH22" si="143">SUBTOTAL(9,AU20:AU21)</f>
        <v>210000</v>
      </c>
      <c r="AV22" s="25">
        <f t="shared" si="143"/>
        <v>160000</v>
      </c>
      <c r="AW22" s="25">
        <f t="shared" si="143"/>
        <v>0</v>
      </c>
      <c r="AX22" s="25">
        <f t="shared" si="143"/>
        <v>0</v>
      </c>
      <c r="AY22" s="25">
        <f t="shared" si="143"/>
        <v>0</v>
      </c>
      <c r="AZ22" s="25">
        <f t="shared" si="143"/>
        <v>160000</v>
      </c>
      <c r="BA22" s="25">
        <f t="shared" si="143"/>
        <v>0</v>
      </c>
      <c r="BB22" s="25">
        <f t="shared" si="143"/>
        <v>0</v>
      </c>
      <c r="BC22" s="25">
        <f t="shared" si="143"/>
        <v>50000</v>
      </c>
      <c r="BD22" s="25">
        <f t="shared" si="143"/>
        <v>0</v>
      </c>
      <c r="BE22" s="25">
        <f t="shared" si="143"/>
        <v>50000</v>
      </c>
      <c r="BF22" s="25">
        <f t="shared" si="143"/>
        <v>0</v>
      </c>
      <c r="BG22" s="25">
        <f t="shared" si="143"/>
        <v>32000</v>
      </c>
      <c r="BH22" s="25">
        <f t="shared" si="143"/>
        <v>10000</v>
      </c>
      <c r="BI22" s="34" t="s">
        <v>97</v>
      </c>
      <c r="BJ22" s="34" t="s">
        <v>97</v>
      </c>
      <c r="BK22" s="26">
        <f t="shared" ref="BK22:BM22" si="144">SUBTOTAL(9,BK20:BK21)</f>
        <v>-0.31</v>
      </c>
      <c r="BL22" s="26">
        <f t="shared" si="144"/>
        <v>-0.2</v>
      </c>
      <c r="BM22" s="26">
        <f t="shared" si="144"/>
        <v>-0.51</v>
      </c>
    </row>
    <row r="23" spans="1:65" x14ac:dyDescent="0.25">
      <c r="A23" s="2">
        <v>1406</v>
      </c>
      <c r="B23" s="18">
        <v>600010511</v>
      </c>
      <c r="C23" s="18" t="s">
        <v>106</v>
      </c>
      <c r="D23" s="2">
        <v>3121</v>
      </c>
      <c r="E23" s="2" t="s">
        <v>60</v>
      </c>
      <c r="F23" s="18" t="s">
        <v>61</v>
      </c>
      <c r="G23" s="52">
        <f t="shared" ref="G23:G24" si="145">H23+O23</f>
        <v>200000</v>
      </c>
      <c r="H23" s="52">
        <f t="shared" ref="H23:H24" si="146">J23+K23+L23+M23+N23</f>
        <v>15000</v>
      </c>
      <c r="I23" s="52"/>
      <c r="J23" s="52"/>
      <c r="K23" s="52"/>
      <c r="L23" s="52">
        <v>15000</v>
      </c>
      <c r="M23" s="52"/>
      <c r="N23" s="52"/>
      <c r="O23" s="52">
        <f t="shared" ref="O23:O24" si="147">P23+Q23+R23</f>
        <v>185000</v>
      </c>
      <c r="P23" s="43"/>
      <c r="Q23" s="43">
        <v>185000</v>
      </c>
      <c r="R23" s="43"/>
      <c r="S23" s="52">
        <f t="shared" ref="S23:S24" si="148">(K23+L23+M23)*-1</f>
        <v>-15000</v>
      </c>
      <c r="T23" s="52">
        <f t="shared" ref="T23:T24" si="149">(P23+Q23)*-1</f>
        <v>-185000</v>
      </c>
      <c r="U23" s="52">
        <v>50815</v>
      </c>
      <c r="V23" s="52">
        <v>25126</v>
      </c>
      <c r="W23" s="53">
        <f t="shared" ref="W23:W24" si="150">IF(S23=0,0,ROUND((L23+M23)/U23/10,2)*-1)</f>
        <v>-0.03</v>
      </c>
      <c r="X23" s="53">
        <f t="shared" ref="X23:X24" si="151">IF(T23=0,0,ROUND(Q23/V23/10,2)*-1)</f>
        <v>-0.74</v>
      </c>
      <c r="Y23" s="53">
        <f t="shared" ref="Y23:Y24" si="152">SUM(W23:X23)</f>
        <v>-0.77</v>
      </c>
      <c r="Z23" s="52">
        <f t="shared" ref="Z23:Z24" si="153">AA23+AH23</f>
        <v>200000</v>
      </c>
      <c r="AA23" s="52">
        <f t="shared" ref="AA23:AA24" si="154">AC23+AD23+AE23+AF23+AG23</f>
        <v>15000</v>
      </c>
      <c r="AB23" s="52"/>
      <c r="AC23" s="52"/>
      <c r="AD23" s="52"/>
      <c r="AE23" s="52">
        <v>15000</v>
      </c>
      <c r="AF23" s="52"/>
      <c r="AG23" s="52"/>
      <c r="AH23" s="52">
        <f t="shared" ref="AH23:AH24" si="155">AI23+AJ23+AK23</f>
        <v>185000</v>
      </c>
      <c r="AI23" s="43"/>
      <c r="AJ23" s="43">
        <v>185000</v>
      </c>
      <c r="AK23" s="43"/>
      <c r="AL23" s="52">
        <f t="shared" ref="AL23:AL24" si="156">ROUND((AD23+AE23+AF23)*20%,0)</f>
        <v>3000</v>
      </c>
      <c r="AM23" s="52">
        <f t="shared" ref="AM23:AM24" si="157">ROUND((AI23+AJ23)*20%,0)</f>
        <v>37000</v>
      </c>
      <c r="AN23" s="52">
        <v>50815</v>
      </c>
      <c r="AO23" s="52">
        <v>25126</v>
      </c>
      <c r="AP23" s="53">
        <f t="shared" ref="AP23:AP24" si="158">IF(AL23=0,0,ROUND((AE23+AF23)/AN23/10,2)+AS23)*-1</f>
        <v>0</v>
      </c>
      <c r="AQ23" s="53">
        <f t="shared" ref="AQ23:AQ24" si="159">IF(AM23=0,0,ROUND((AJ23)/AO23/10,2)+AT23)*-1</f>
        <v>0</v>
      </c>
      <c r="AR23" s="53">
        <f t="shared" ref="AR23:AR24" si="160">SUM(AP23:AQ23)</f>
        <v>0</v>
      </c>
      <c r="AS23" s="75">
        <v>-0.03</v>
      </c>
      <c r="AT23" s="75">
        <v>-0.74</v>
      </c>
      <c r="AU23" s="52">
        <f t="shared" ref="AU23:AU24" si="161">AV23+BC23</f>
        <v>200000</v>
      </c>
      <c r="AV23" s="52">
        <f t="shared" ref="AV23:AV24" si="162">AX23+AY23+AZ23+BA23+BB23</f>
        <v>15000</v>
      </c>
      <c r="AW23" s="52"/>
      <c r="AX23" s="52"/>
      <c r="AY23" s="52"/>
      <c r="AZ23" s="52">
        <v>15000</v>
      </c>
      <c r="BA23" s="52"/>
      <c r="BB23" s="52"/>
      <c r="BC23" s="52">
        <f t="shared" ref="BC23:BC24" si="163">BD23+BE23+BF23</f>
        <v>185000</v>
      </c>
      <c r="BD23" s="43"/>
      <c r="BE23" s="43">
        <v>185000</v>
      </c>
      <c r="BF23" s="43"/>
      <c r="BG23" s="52">
        <f t="shared" ref="BG23:BG24" si="164">ROUND((AY23+AZ23+BA23)*20%,0)</f>
        <v>3000</v>
      </c>
      <c r="BH23" s="52">
        <f t="shared" ref="BH23:BH24" si="165">ROUND((BD23+BE23)*20%,0)</f>
        <v>37000</v>
      </c>
      <c r="BI23" s="52">
        <v>50815</v>
      </c>
      <c r="BJ23" s="52">
        <v>25126</v>
      </c>
      <c r="BK23" s="53">
        <f t="shared" ref="BK23:BK24" si="166">IF(BG23=0,0,ROUND((AZ23+BA23)/BI23/10,2)+BN23)*-1</f>
        <v>-0.03</v>
      </c>
      <c r="BL23" s="53">
        <f t="shared" ref="BL23:BL24" si="167">IF(BH23=0,0,ROUND((BE23)/BJ23/10,2)+BO23)*-1</f>
        <v>-0.74</v>
      </c>
      <c r="BM23" s="53">
        <f t="shared" ref="BM23:BM24" si="168">SUM(BK23:BL23)</f>
        <v>-0.77</v>
      </c>
    </row>
    <row r="24" spans="1:65" x14ac:dyDescent="0.25">
      <c r="A24" s="2">
        <v>1406</v>
      </c>
      <c r="B24" s="18">
        <v>600010511</v>
      </c>
      <c r="C24" s="18" t="s">
        <v>106</v>
      </c>
      <c r="D24" s="2">
        <v>3121</v>
      </c>
      <c r="E24" s="2" t="s">
        <v>62</v>
      </c>
      <c r="F24" s="18" t="s">
        <v>218</v>
      </c>
      <c r="G24" s="52">
        <f t="shared" si="145"/>
        <v>0</v>
      </c>
      <c r="H24" s="52">
        <f t="shared" si="146"/>
        <v>0</v>
      </c>
      <c r="I24" s="52"/>
      <c r="J24" s="52"/>
      <c r="K24" s="52"/>
      <c r="L24" s="52"/>
      <c r="M24" s="52"/>
      <c r="N24" s="52"/>
      <c r="O24" s="52">
        <f t="shared" si="147"/>
        <v>0</v>
      </c>
      <c r="P24" s="52"/>
      <c r="Q24" s="52"/>
      <c r="R24" s="52"/>
      <c r="S24" s="52">
        <f t="shared" si="148"/>
        <v>0</v>
      </c>
      <c r="T24" s="52">
        <f t="shared" si="149"/>
        <v>0</v>
      </c>
      <c r="U24" s="55" t="s">
        <v>233</v>
      </c>
      <c r="V24" s="55" t="s">
        <v>233</v>
      </c>
      <c r="W24" s="53">
        <f t="shared" si="150"/>
        <v>0</v>
      </c>
      <c r="X24" s="53">
        <f t="shared" si="151"/>
        <v>0</v>
      </c>
      <c r="Y24" s="53">
        <f t="shared" si="152"/>
        <v>0</v>
      </c>
      <c r="Z24" s="52">
        <f t="shared" si="153"/>
        <v>0</v>
      </c>
      <c r="AA24" s="52">
        <f t="shared" si="154"/>
        <v>0</v>
      </c>
      <c r="AB24" s="52"/>
      <c r="AC24" s="52"/>
      <c r="AD24" s="52"/>
      <c r="AE24" s="52"/>
      <c r="AF24" s="52"/>
      <c r="AG24" s="52"/>
      <c r="AH24" s="52">
        <f t="shared" si="155"/>
        <v>0</v>
      </c>
      <c r="AI24" s="52"/>
      <c r="AJ24" s="52"/>
      <c r="AK24" s="52"/>
      <c r="AL24" s="52">
        <f t="shared" si="156"/>
        <v>0</v>
      </c>
      <c r="AM24" s="52">
        <f t="shared" si="157"/>
        <v>0</v>
      </c>
      <c r="AN24" s="55" t="s">
        <v>233</v>
      </c>
      <c r="AO24" s="55" t="s">
        <v>233</v>
      </c>
      <c r="AP24" s="53">
        <f t="shared" si="158"/>
        <v>0</v>
      </c>
      <c r="AQ24" s="53">
        <f t="shared" si="159"/>
        <v>0</v>
      </c>
      <c r="AR24" s="53">
        <f t="shared" si="160"/>
        <v>0</v>
      </c>
      <c r="AS24" s="75">
        <v>0</v>
      </c>
      <c r="AT24" s="75">
        <v>0</v>
      </c>
      <c r="AU24" s="52">
        <f t="shared" si="161"/>
        <v>0</v>
      </c>
      <c r="AV24" s="52">
        <f t="shared" si="162"/>
        <v>0</v>
      </c>
      <c r="AW24" s="52"/>
      <c r="AX24" s="52"/>
      <c r="AY24" s="52"/>
      <c r="AZ24" s="52"/>
      <c r="BA24" s="52"/>
      <c r="BB24" s="52"/>
      <c r="BC24" s="52">
        <f t="shared" si="163"/>
        <v>0</v>
      </c>
      <c r="BD24" s="52"/>
      <c r="BE24" s="52"/>
      <c r="BF24" s="52"/>
      <c r="BG24" s="52">
        <f t="shared" si="164"/>
        <v>0</v>
      </c>
      <c r="BH24" s="52">
        <f t="shared" si="165"/>
        <v>0</v>
      </c>
      <c r="BI24" s="55" t="s">
        <v>233</v>
      </c>
      <c r="BJ24" s="55" t="s">
        <v>233</v>
      </c>
      <c r="BK24" s="53">
        <f t="shared" si="166"/>
        <v>0</v>
      </c>
      <c r="BL24" s="53">
        <f t="shared" si="167"/>
        <v>0</v>
      </c>
      <c r="BM24" s="53">
        <f t="shared" si="168"/>
        <v>0</v>
      </c>
    </row>
    <row r="25" spans="1:65" x14ac:dyDescent="0.25">
      <c r="A25" s="23"/>
      <c r="B25" s="24"/>
      <c r="C25" s="24" t="s">
        <v>165</v>
      </c>
      <c r="D25" s="23"/>
      <c r="E25" s="23"/>
      <c r="F25" s="24"/>
      <c r="G25" s="25">
        <f t="shared" ref="G25:Y25" si="169">SUBTOTAL(9,G23:G24)</f>
        <v>200000</v>
      </c>
      <c r="H25" s="25">
        <f t="shared" si="169"/>
        <v>15000</v>
      </c>
      <c r="I25" s="25">
        <f t="shared" si="169"/>
        <v>0</v>
      </c>
      <c r="J25" s="25">
        <f t="shared" si="169"/>
        <v>0</v>
      </c>
      <c r="K25" s="25">
        <f t="shared" si="169"/>
        <v>0</v>
      </c>
      <c r="L25" s="25">
        <f t="shared" si="169"/>
        <v>15000</v>
      </c>
      <c r="M25" s="25">
        <f t="shared" si="169"/>
        <v>0</v>
      </c>
      <c r="N25" s="25">
        <f t="shared" si="169"/>
        <v>0</v>
      </c>
      <c r="O25" s="25">
        <f t="shared" si="169"/>
        <v>185000</v>
      </c>
      <c r="P25" s="25">
        <f t="shared" si="169"/>
        <v>0</v>
      </c>
      <c r="Q25" s="25">
        <f t="shared" si="169"/>
        <v>185000</v>
      </c>
      <c r="R25" s="25">
        <f t="shared" si="169"/>
        <v>0</v>
      </c>
      <c r="S25" s="25">
        <f t="shared" si="169"/>
        <v>-15000</v>
      </c>
      <c r="T25" s="25">
        <f t="shared" si="169"/>
        <v>-185000</v>
      </c>
      <c r="U25" s="34" t="s">
        <v>97</v>
      </c>
      <c r="V25" s="34" t="s">
        <v>97</v>
      </c>
      <c r="W25" s="26">
        <f t="shared" si="169"/>
        <v>-0.03</v>
      </c>
      <c r="X25" s="26">
        <f t="shared" si="169"/>
        <v>-0.74</v>
      </c>
      <c r="Y25" s="26">
        <f t="shared" si="169"/>
        <v>-0.77</v>
      </c>
      <c r="Z25" s="25">
        <f t="shared" ref="Z25:AM25" si="170">SUBTOTAL(9,Z23:Z24)</f>
        <v>200000</v>
      </c>
      <c r="AA25" s="25">
        <f t="shared" si="170"/>
        <v>15000</v>
      </c>
      <c r="AB25" s="25">
        <f t="shared" si="170"/>
        <v>0</v>
      </c>
      <c r="AC25" s="25">
        <f t="shared" si="170"/>
        <v>0</v>
      </c>
      <c r="AD25" s="25">
        <f t="shared" si="170"/>
        <v>0</v>
      </c>
      <c r="AE25" s="25">
        <f t="shared" si="170"/>
        <v>15000</v>
      </c>
      <c r="AF25" s="25">
        <f t="shared" si="170"/>
        <v>0</v>
      </c>
      <c r="AG25" s="25">
        <f t="shared" si="170"/>
        <v>0</v>
      </c>
      <c r="AH25" s="25">
        <f t="shared" si="170"/>
        <v>185000</v>
      </c>
      <c r="AI25" s="25">
        <f t="shared" si="170"/>
        <v>0</v>
      </c>
      <c r="AJ25" s="25">
        <f t="shared" si="170"/>
        <v>185000</v>
      </c>
      <c r="AK25" s="25">
        <f t="shared" si="170"/>
        <v>0</v>
      </c>
      <c r="AL25" s="25">
        <f t="shared" si="170"/>
        <v>3000</v>
      </c>
      <c r="AM25" s="25">
        <f t="shared" si="170"/>
        <v>37000</v>
      </c>
      <c r="AN25" s="34" t="s">
        <v>97</v>
      </c>
      <c r="AO25" s="34" t="s">
        <v>97</v>
      </c>
      <c r="AP25" s="26">
        <f t="shared" ref="AP25:AR25" si="171">SUBTOTAL(9,AP23:AP24)</f>
        <v>0</v>
      </c>
      <c r="AQ25" s="26">
        <f t="shared" si="171"/>
        <v>0</v>
      </c>
      <c r="AR25" s="26">
        <f t="shared" si="171"/>
        <v>0</v>
      </c>
      <c r="AS25" s="76">
        <v>-0.03</v>
      </c>
      <c r="AT25" s="76">
        <v>-0.74</v>
      </c>
      <c r="AU25" s="25">
        <f t="shared" ref="AU25:BH25" si="172">SUBTOTAL(9,AU23:AU24)</f>
        <v>200000</v>
      </c>
      <c r="AV25" s="25">
        <f t="shared" si="172"/>
        <v>15000</v>
      </c>
      <c r="AW25" s="25">
        <f t="shared" si="172"/>
        <v>0</v>
      </c>
      <c r="AX25" s="25">
        <f t="shared" si="172"/>
        <v>0</v>
      </c>
      <c r="AY25" s="25">
        <f t="shared" si="172"/>
        <v>0</v>
      </c>
      <c r="AZ25" s="25">
        <f t="shared" si="172"/>
        <v>15000</v>
      </c>
      <c r="BA25" s="25">
        <f t="shared" si="172"/>
        <v>0</v>
      </c>
      <c r="BB25" s="25">
        <f t="shared" si="172"/>
        <v>0</v>
      </c>
      <c r="BC25" s="25">
        <f t="shared" si="172"/>
        <v>185000</v>
      </c>
      <c r="BD25" s="25">
        <f t="shared" si="172"/>
        <v>0</v>
      </c>
      <c r="BE25" s="25">
        <f t="shared" si="172"/>
        <v>185000</v>
      </c>
      <c r="BF25" s="25">
        <f t="shared" si="172"/>
        <v>0</v>
      </c>
      <c r="BG25" s="25">
        <f t="shared" si="172"/>
        <v>3000</v>
      </c>
      <c r="BH25" s="25">
        <f t="shared" si="172"/>
        <v>37000</v>
      </c>
      <c r="BI25" s="34" t="s">
        <v>97</v>
      </c>
      <c r="BJ25" s="34" t="s">
        <v>97</v>
      </c>
      <c r="BK25" s="26">
        <f t="shared" ref="BK25:BM25" si="173">SUBTOTAL(9,BK23:BK24)</f>
        <v>-0.03</v>
      </c>
      <c r="BL25" s="26">
        <f t="shared" si="173"/>
        <v>-0.74</v>
      </c>
      <c r="BM25" s="26">
        <f t="shared" si="173"/>
        <v>-0.77</v>
      </c>
    </row>
    <row r="26" spans="1:65" x14ac:dyDescent="0.25">
      <c r="A26" s="2">
        <v>1407</v>
      </c>
      <c r="B26" s="18">
        <v>600012654</v>
      </c>
      <c r="C26" s="18" t="s">
        <v>107</v>
      </c>
      <c r="D26" s="2">
        <v>3121</v>
      </c>
      <c r="E26" s="2" t="s">
        <v>60</v>
      </c>
      <c r="F26" s="18" t="s">
        <v>61</v>
      </c>
      <c r="G26" s="52">
        <f t="shared" ref="G26:G28" si="174">H26+O26</f>
        <v>0</v>
      </c>
      <c r="H26" s="52">
        <f t="shared" ref="H26:H28" si="175">J26+K26+L26+M26+N26</f>
        <v>0</v>
      </c>
      <c r="I26" s="52"/>
      <c r="J26" s="52"/>
      <c r="K26" s="52"/>
      <c r="L26" s="52"/>
      <c r="M26" s="52"/>
      <c r="N26" s="52"/>
      <c r="O26" s="52">
        <f t="shared" ref="O26:O28" si="176">P26+Q26+R26</f>
        <v>0</v>
      </c>
      <c r="P26" s="52"/>
      <c r="Q26" s="52"/>
      <c r="R26" s="52"/>
      <c r="S26" s="52">
        <f t="shared" ref="S26:S28" si="177">(K26+L26+M26)*-1</f>
        <v>0</v>
      </c>
      <c r="T26" s="52">
        <f t="shared" ref="T26:T28" si="178">(P26+Q26)*-1</f>
        <v>0</v>
      </c>
      <c r="U26" s="52">
        <v>50815</v>
      </c>
      <c r="V26" s="52">
        <v>25126</v>
      </c>
      <c r="W26" s="53">
        <f t="shared" ref="W26:W28" si="179">IF(S26=0,0,ROUND((L26+M26)/U26/10,2)*-1)</f>
        <v>0</v>
      </c>
      <c r="X26" s="53">
        <f t="shared" ref="X26:X28" si="180">IF(T26=0,0,ROUND(Q26/V26/10,2)*-1)</f>
        <v>0</v>
      </c>
      <c r="Y26" s="53">
        <f t="shared" ref="Y26:Y28" si="181">SUM(W26:X26)</f>
        <v>0</v>
      </c>
      <c r="Z26" s="52">
        <f t="shared" ref="Z26:Z28" si="182">AA26+AH26</f>
        <v>0</v>
      </c>
      <c r="AA26" s="52">
        <f t="shared" ref="AA26:AA28" si="183">AC26+AD26+AE26+AF26+AG26</f>
        <v>0</v>
      </c>
      <c r="AB26" s="52"/>
      <c r="AC26" s="52"/>
      <c r="AD26" s="52"/>
      <c r="AE26" s="52"/>
      <c r="AF26" s="52"/>
      <c r="AG26" s="52"/>
      <c r="AH26" s="52">
        <f t="shared" ref="AH26:AH28" si="184">AI26+AJ26+AK26</f>
        <v>0</v>
      </c>
      <c r="AI26" s="52"/>
      <c r="AJ26" s="52"/>
      <c r="AK26" s="52"/>
      <c r="AL26" s="52">
        <f t="shared" ref="AL26:AL28" si="185">ROUND((AD26+AE26+AF26)*20%,0)</f>
        <v>0</v>
      </c>
      <c r="AM26" s="52">
        <f t="shared" ref="AM26:AM28" si="186">ROUND((AI26+AJ26)*20%,0)</f>
        <v>0</v>
      </c>
      <c r="AN26" s="52">
        <v>50815</v>
      </c>
      <c r="AO26" s="52">
        <v>25126</v>
      </c>
      <c r="AP26" s="53">
        <f t="shared" ref="AP26:AP28" si="187">IF(AL26=0,0,ROUND((AE26+AF26)/AN26/10,2)+AS26)*-1</f>
        <v>0</v>
      </c>
      <c r="AQ26" s="53">
        <f t="shared" ref="AQ26:AQ28" si="188">IF(AM26=0,0,ROUND((AJ26)/AO26/10,2)+AT26)*-1</f>
        <v>0</v>
      </c>
      <c r="AR26" s="53">
        <f t="shared" ref="AR26:AR28" si="189">SUM(AP26:AQ26)</f>
        <v>0</v>
      </c>
      <c r="AS26" s="75">
        <v>0</v>
      </c>
      <c r="AT26" s="75">
        <v>0</v>
      </c>
      <c r="AU26" s="52">
        <f t="shared" ref="AU26:AU28" si="190">AV26+BC26</f>
        <v>0</v>
      </c>
      <c r="AV26" s="52">
        <f t="shared" ref="AV26:AV28" si="191">AX26+AY26+AZ26+BA26+BB26</f>
        <v>0</v>
      </c>
      <c r="AW26" s="52"/>
      <c r="AX26" s="52"/>
      <c r="AY26" s="52"/>
      <c r="AZ26" s="52"/>
      <c r="BA26" s="52"/>
      <c r="BB26" s="52"/>
      <c r="BC26" s="52">
        <f t="shared" ref="BC26:BC28" si="192">BD26+BE26+BF26</f>
        <v>0</v>
      </c>
      <c r="BD26" s="52"/>
      <c r="BE26" s="52"/>
      <c r="BF26" s="52"/>
      <c r="BG26" s="52">
        <f t="shared" ref="BG26:BG28" si="193">ROUND((AY26+AZ26+BA26)*20%,0)</f>
        <v>0</v>
      </c>
      <c r="BH26" s="52">
        <f t="shared" ref="BH26:BH28" si="194">ROUND((BD26+BE26)*20%,0)</f>
        <v>0</v>
      </c>
      <c r="BI26" s="52">
        <v>50815</v>
      </c>
      <c r="BJ26" s="52">
        <v>25126</v>
      </c>
      <c r="BK26" s="53">
        <f t="shared" ref="BK26:BK28" si="195">IF(BG26=0,0,ROUND((AZ26+BA26)/BI26/10,2)+BN26)*-1</f>
        <v>0</v>
      </c>
      <c r="BL26" s="53">
        <f t="shared" ref="BL26:BL28" si="196">IF(BH26=0,0,ROUND((BE26)/BJ26/10,2)+BO26)*-1</f>
        <v>0</v>
      </c>
      <c r="BM26" s="53">
        <f t="shared" ref="BM26:BM28" si="197">SUM(BK26:BL26)</f>
        <v>0</v>
      </c>
    </row>
    <row r="27" spans="1:65" x14ac:dyDescent="0.25">
      <c r="A27" s="2">
        <v>1407</v>
      </c>
      <c r="B27" s="18">
        <v>600012654</v>
      </c>
      <c r="C27" s="18" t="s">
        <v>107</v>
      </c>
      <c r="D27" s="2">
        <v>3121</v>
      </c>
      <c r="E27" s="2" t="s">
        <v>62</v>
      </c>
      <c r="F27" s="18" t="s">
        <v>218</v>
      </c>
      <c r="G27" s="52">
        <f t="shared" si="174"/>
        <v>0</v>
      </c>
      <c r="H27" s="52">
        <f t="shared" si="175"/>
        <v>0</v>
      </c>
      <c r="I27" s="52"/>
      <c r="J27" s="52"/>
      <c r="K27" s="52"/>
      <c r="L27" s="52"/>
      <c r="M27" s="52"/>
      <c r="N27" s="52"/>
      <c r="O27" s="52">
        <f t="shared" si="176"/>
        <v>0</v>
      </c>
      <c r="P27" s="52"/>
      <c r="Q27" s="52"/>
      <c r="R27" s="52"/>
      <c r="S27" s="52">
        <f t="shared" si="177"/>
        <v>0</v>
      </c>
      <c r="T27" s="52">
        <f t="shared" si="178"/>
        <v>0</v>
      </c>
      <c r="U27" s="55" t="s">
        <v>233</v>
      </c>
      <c r="V27" s="55" t="s">
        <v>233</v>
      </c>
      <c r="W27" s="53">
        <f t="shared" si="179"/>
        <v>0</v>
      </c>
      <c r="X27" s="53">
        <f t="shared" si="180"/>
        <v>0</v>
      </c>
      <c r="Y27" s="53">
        <f t="shared" si="181"/>
        <v>0</v>
      </c>
      <c r="Z27" s="52">
        <f t="shared" si="182"/>
        <v>0</v>
      </c>
      <c r="AA27" s="52">
        <f t="shared" si="183"/>
        <v>0</v>
      </c>
      <c r="AB27" s="52"/>
      <c r="AC27" s="52"/>
      <c r="AD27" s="52"/>
      <c r="AE27" s="52"/>
      <c r="AF27" s="52"/>
      <c r="AG27" s="52"/>
      <c r="AH27" s="52">
        <f t="shared" si="184"/>
        <v>0</v>
      </c>
      <c r="AI27" s="52"/>
      <c r="AJ27" s="52"/>
      <c r="AK27" s="52"/>
      <c r="AL27" s="52">
        <f t="shared" si="185"/>
        <v>0</v>
      </c>
      <c r="AM27" s="52">
        <f t="shared" si="186"/>
        <v>0</v>
      </c>
      <c r="AN27" s="55" t="s">
        <v>233</v>
      </c>
      <c r="AO27" s="55" t="s">
        <v>233</v>
      </c>
      <c r="AP27" s="53">
        <f t="shared" si="187"/>
        <v>0</v>
      </c>
      <c r="AQ27" s="53">
        <f t="shared" si="188"/>
        <v>0</v>
      </c>
      <c r="AR27" s="53">
        <f t="shared" si="189"/>
        <v>0</v>
      </c>
      <c r="AS27" s="75">
        <v>0</v>
      </c>
      <c r="AT27" s="75">
        <v>0</v>
      </c>
      <c r="AU27" s="52">
        <f t="shared" si="190"/>
        <v>0</v>
      </c>
      <c r="AV27" s="52">
        <f t="shared" si="191"/>
        <v>0</v>
      </c>
      <c r="AW27" s="52"/>
      <c r="AX27" s="52"/>
      <c r="AY27" s="52"/>
      <c r="AZ27" s="52"/>
      <c r="BA27" s="52"/>
      <c r="BB27" s="52"/>
      <c r="BC27" s="52">
        <f t="shared" si="192"/>
        <v>0</v>
      </c>
      <c r="BD27" s="52"/>
      <c r="BE27" s="52"/>
      <c r="BF27" s="52"/>
      <c r="BG27" s="52">
        <f t="shared" si="193"/>
        <v>0</v>
      </c>
      <c r="BH27" s="52">
        <f t="shared" si="194"/>
        <v>0</v>
      </c>
      <c r="BI27" s="55" t="s">
        <v>233</v>
      </c>
      <c r="BJ27" s="55" t="s">
        <v>233</v>
      </c>
      <c r="BK27" s="53">
        <f t="shared" si="195"/>
        <v>0</v>
      </c>
      <c r="BL27" s="53">
        <f t="shared" si="196"/>
        <v>0</v>
      </c>
      <c r="BM27" s="53">
        <f t="shared" si="197"/>
        <v>0</v>
      </c>
    </row>
    <row r="28" spans="1:65" x14ac:dyDescent="0.25">
      <c r="A28" s="2">
        <v>1407</v>
      </c>
      <c r="B28" s="18">
        <v>600012654</v>
      </c>
      <c r="C28" s="18" t="s">
        <v>107</v>
      </c>
      <c r="D28" s="2">
        <v>3141</v>
      </c>
      <c r="E28" s="2" t="s">
        <v>63</v>
      </c>
      <c r="F28" s="18" t="s">
        <v>218</v>
      </c>
      <c r="G28" s="52">
        <f t="shared" si="174"/>
        <v>0</v>
      </c>
      <c r="H28" s="52">
        <f t="shared" si="175"/>
        <v>0</v>
      </c>
      <c r="I28" s="52"/>
      <c r="J28" s="52"/>
      <c r="K28" s="52"/>
      <c r="L28" s="52"/>
      <c r="M28" s="52"/>
      <c r="N28" s="52"/>
      <c r="O28" s="52">
        <f t="shared" si="176"/>
        <v>0</v>
      </c>
      <c r="P28" s="52"/>
      <c r="Q28" s="52"/>
      <c r="R28" s="52"/>
      <c r="S28" s="52">
        <f t="shared" si="177"/>
        <v>0</v>
      </c>
      <c r="T28" s="52">
        <f t="shared" si="178"/>
        <v>0</v>
      </c>
      <c r="U28" s="54" t="s">
        <v>233</v>
      </c>
      <c r="V28" s="52">
        <v>24500</v>
      </c>
      <c r="W28" s="53">
        <f t="shared" si="179"/>
        <v>0</v>
      </c>
      <c r="X28" s="53">
        <f t="shared" si="180"/>
        <v>0</v>
      </c>
      <c r="Y28" s="53">
        <f t="shared" si="181"/>
        <v>0</v>
      </c>
      <c r="Z28" s="52">
        <f t="shared" si="182"/>
        <v>0</v>
      </c>
      <c r="AA28" s="52">
        <f t="shared" si="183"/>
        <v>0</v>
      </c>
      <c r="AB28" s="52"/>
      <c r="AC28" s="52"/>
      <c r="AD28" s="52"/>
      <c r="AE28" s="52"/>
      <c r="AF28" s="52"/>
      <c r="AG28" s="52"/>
      <c r="AH28" s="52">
        <f t="shared" si="184"/>
        <v>0</v>
      </c>
      <c r="AI28" s="52"/>
      <c r="AJ28" s="52"/>
      <c r="AK28" s="52"/>
      <c r="AL28" s="52">
        <f t="shared" si="185"/>
        <v>0</v>
      </c>
      <c r="AM28" s="52">
        <f t="shared" si="186"/>
        <v>0</v>
      </c>
      <c r="AN28" s="54" t="s">
        <v>233</v>
      </c>
      <c r="AO28" s="52">
        <v>24500</v>
      </c>
      <c r="AP28" s="53">
        <f t="shared" si="187"/>
        <v>0</v>
      </c>
      <c r="AQ28" s="53">
        <f t="shared" si="188"/>
        <v>0</v>
      </c>
      <c r="AR28" s="53">
        <f t="shared" si="189"/>
        <v>0</v>
      </c>
      <c r="AS28" s="75">
        <v>0</v>
      </c>
      <c r="AT28" s="75">
        <v>0</v>
      </c>
      <c r="AU28" s="52">
        <f t="shared" si="190"/>
        <v>0</v>
      </c>
      <c r="AV28" s="52">
        <f t="shared" si="191"/>
        <v>0</v>
      </c>
      <c r="AW28" s="52"/>
      <c r="AX28" s="52"/>
      <c r="AY28" s="52"/>
      <c r="AZ28" s="52"/>
      <c r="BA28" s="52"/>
      <c r="BB28" s="52"/>
      <c r="BC28" s="52">
        <f t="shared" si="192"/>
        <v>0</v>
      </c>
      <c r="BD28" s="52"/>
      <c r="BE28" s="52"/>
      <c r="BF28" s="52"/>
      <c r="BG28" s="52">
        <f t="shared" si="193"/>
        <v>0</v>
      </c>
      <c r="BH28" s="52">
        <f t="shared" si="194"/>
        <v>0</v>
      </c>
      <c r="BI28" s="54" t="s">
        <v>233</v>
      </c>
      <c r="BJ28" s="52">
        <v>24500</v>
      </c>
      <c r="BK28" s="53">
        <f t="shared" si="195"/>
        <v>0</v>
      </c>
      <c r="BL28" s="53">
        <f t="shared" si="196"/>
        <v>0</v>
      </c>
      <c r="BM28" s="53">
        <f t="shared" si="197"/>
        <v>0</v>
      </c>
    </row>
    <row r="29" spans="1:65" x14ac:dyDescent="0.25">
      <c r="A29" s="23"/>
      <c r="B29" s="24"/>
      <c r="C29" s="24" t="s">
        <v>166</v>
      </c>
      <c r="D29" s="23"/>
      <c r="E29" s="23"/>
      <c r="F29" s="24"/>
      <c r="G29" s="25">
        <f t="shared" ref="G29:Y29" si="198">SUBTOTAL(9,G26:G28)</f>
        <v>0</v>
      </c>
      <c r="H29" s="25">
        <f t="shared" si="198"/>
        <v>0</v>
      </c>
      <c r="I29" s="25">
        <f t="shared" si="198"/>
        <v>0</v>
      </c>
      <c r="J29" s="25">
        <f t="shared" si="198"/>
        <v>0</v>
      </c>
      <c r="K29" s="25">
        <f t="shared" si="198"/>
        <v>0</v>
      </c>
      <c r="L29" s="25">
        <f t="shared" si="198"/>
        <v>0</v>
      </c>
      <c r="M29" s="25">
        <f t="shared" si="198"/>
        <v>0</v>
      </c>
      <c r="N29" s="25">
        <f t="shared" si="198"/>
        <v>0</v>
      </c>
      <c r="O29" s="25">
        <f t="shared" si="198"/>
        <v>0</v>
      </c>
      <c r="P29" s="25">
        <f t="shared" si="198"/>
        <v>0</v>
      </c>
      <c r="Q29" s="25">
        <f t="shared" si="198"/>
        <v>0</v>
      </c>
      <c r="R29" s="25">
        <f t="shared" si="198"/>
        <v>0</v>
      </c>
      <c r="S29" s="25">
        <f t="shared" si="198"/>
        <v>0</v>
      </c>
      <c r="T29" s="25">
        <f t="shared" si="198"/>
        <v>0</v>
      </c>
      <c r="U29" s="34" t="s">
        <v>97</v>
      </c>
      <c r="V29" s="34" t="s">
        <v>97</v>
      </c>
      <c r="W29" s="26">
        <f t="shared" si="198"/>
        <v>0</v>
      </c>
      <c r="X29" s="26">
        <f t="shared" si="198"/>
        <v>0</v>
      </c>
      <c r="Y29" s="26">
        <f t="shared" si="198"/>
        <v>0</v>
      </c>
      <c r="Z29" s="25">
        <f t="shared" ref="Z29:AM29" si="199">SUBTOTAL(9,Z26:Z28)</f>
        <v>0</v>
      </c>
      <c r="AA29" s="25">
        <f t="shared" si="199"/>
        <v>0</v>
      </c>
      <c r="AB29" s="25">
        <f t="shared" si="199"/>
        <v>0</v>
      </c>
      <c r="AC29" s="25">
        <f t="shared" si="199"/>
        <v>0</v>
      </c>
      <c r="AD29" s="25">
        <f t="shared" si="199"/>
        <v>0</v>
      </c>
      <c r="AE29" s="25">
        <f t="shared" si="199"/>
        <v>0</v>
      </c>
      <c r="AF29" s="25">
        <f t="shared" si="199"/>
        <v>0</v>
      </c>
      <c r="AG29" s="25">
        <f t="shared" si="199"/>
        <v>0</v>
      </c>
      <c r="AH29" s="25">
        <f t="shared" si="199"/>
        <v>0</v>
      </c>
      <c r="AI29" s="25">
        <f t="shared" si="199"/>
        <v>0</v>
      </c>
      <c r="AJ29" s="25">
        <f t="shared" si="199"/>
        <v>0</v>
      </c>
      <c r="AK29" s="25">
        <f t="shared" si="199"/>
        <v>0</v>
      </c>
      <c r="AL29" s="25">
        <f t="shared" si="199"/>
        <v>0</v>
      </c>
      <c r="AM29" s="25">
        <f t="shared" si="199"/>
        <v>0</v>
      </c>
      <c r="AN29" s="34" t="s">
        <v>97</v>
      </c>
      <c r="AO29" s="34" t="s">
        <v>97</v>
      </c>
      <c r="AP29" s="26">
        <f t="shared" ref="AP29:AR29" si="200">SUBTOTAL(9,AP26:AP28)</f>
        <v>0</v>
      </c>
      <c r="AQ29" s="26">
        <f t="shared" si="200"/>
        <v>0</v>
      </c>
      <c r="AR29" s="26">
        <f t="shared" si="200"/>
        <v>0</v>
      </c>
      <c r="AS29" s="76">
        <v>0</v>
      </c>
      <c r="AT29" s="76">
        <v>0</v>
      </c>
      <c r="AU29" s="25">
        <f t="shared" ref="AU29:BH29" si="201">SUBTOTAL(9,AU26:AU28)</f>
        <v>0</v>
      </c>
      <c r="AV29" s="25">
        <f t="shared" si="201"/>
        <v>0</v>
      </c>
      <c r="AW29" s="25">
        <f t="shared" si="201"/>
        <v>0</v>
      </c>
      <c r="AX29" s="25">
        <f t="shared" si="201"/>
        <v>0</v>
      </c>
      <c r="AY29" s="25">
        <f t="shared" si="201"/>
        <v>0</v>
      </c>
      <c r="AZ29" s="25">
        <f t="shared" si="201"/>
        <v>0</v>
      </c>
      <c r="BA29" s="25">
        <f t="shared" si="201"/>
        <v>0</v>
      </c>
      <c r="BB29" s="25">
        <f t="shared" si="201"/>
        <v>0</v>
      </c>
      <c r="BC29" s="25">
        <f t="shared" si="201"/>
        <v>0</v>
      </c>
      <c r="BD29" s="25">
        <f t="shared" si="201"/>
        <v>0</v>
      </c>
      <c r="BE29" s="25">
        <f t="shared" si="201"/>
        <v>0</v>
      </c>
      <c r="BF29" s="25">
        <f t="shared" si="201"/>
        <v>0</v>
      </c>
      <c r="BG29" s="25">
        <f t="shared" si="201"/>
        <v>0</v>
      </c>
      <c r="BH29" s="25">
        <f t="shared" si="201"/>
        <v>0</v>
      </c>
      <c r="BI29" s="34" t="s">
        <v>97</v>
      </c>
      <c r="BJ29" s="34" t="s">
        <v>97</v>
      </c>
      <c r="BK29" s="26">
        <f t="shared" ref="BK29:BM29" si="202">SUBTOTAL(9,BK26:BK28)</f>
        <v>0</v>
      </c>
      <c r="BL29" s="26">
        <f t="shared" si="202"/>
        <v>0</v>
      </c>
      <c r="BM29" s="26">
        <f t="shared" si="202"/>
        <v>0</v>
      </c>
    </row>
    <row r="30" spans="1:65" x14ac:dyDescent="0.25">
      <c r="A30" s="2">
        <v>1408</v>
      </c>
      <c r="B30" s="18">
        <v>600012638</v>
      </c>
      <c r="C30" s="18" t="s">
        <v>108</v>
      </c>
      <c r="D30" s="2">
        <v>3121</v>
      </c>
      <c r="E30" s="2" t="s">
        <v>60</v>
      </c>
      <c r="F30" s="18" t="s">
        <v>61</v>
      </c>
      <c r="G30" s="52">
        <f t="shared" ref="G30:G32" si="203">H30+O30</f>
        <v>70000</v>
      </c>
      <c r="H30" s="52">
        <f t="shared" ref="H30:H32" si="204">J30+K30+L30+M30+N30</f>
        <v>50000</v>
      </c>
      <c r="I30" s="20"/>
      <c r="J30" s="43"/>
      <c r="K30" s="43">
        <v>50000</v>
      </c>
      <c r="L30" s="43"/>
      <c r="M30" s="43"/>
      <c r="N30" s="43"/>
      <c r="O30" s="52">
        <f t="shared" ref="O30:O32" si="205">P30+Q30+R30</f>
        <v>20000</v>
      </c>
      <c r="P30" s="43">
        <v>20000</v>
      </c>
      <c r="Q30" s="43"/>
      <c r="R30" s="43"/>
      <c r="S30" s="52">
        <f t="shared" ref="S30:S32" si="206">(K30+L30+M30)*-1</f>
        <v>-50000</v>
      </c>
      <c r="T30" s="52">
        <f t="shared" ref="T30:T32" si="207">(P30+Q30)*-1</f>
        <v>-20000</v>
      </c>
      <c r="U30" s="52">
        <v>50815</v>
      </c>
      <c r="V30" s="52">
        <v>25126</v>
      </c>
      <c r="W30" s="53">
        <f t="shared" ref="W30:W32" si="208">IF(S30=0,0,ROUND((L30+M30)/U30/10,2)*-1)</f>
        <v>0</v>
      </c>
      <c r="X30" s="53">
        <f t="shared" ref="X30:X32" si="209">IF(T30=0,0,ROUND(Q30/V30/10,2)*-1)</f>
        <v>0</v>
      </c>
      <c r="Y30" s="53">
        <f t="shared" ref="Y30:Y32" si="210">SUM(W30:X30)</f>
        <v>0</v>
      </c>
      <c r="Z30" s="52">
        <f t="shared" ref="Z30:Z32" si="211">AA30+AH30</f>
        <v>70000</v>
      </c>
      <c r="AA30" s="52">
        <f t="shared" ref="AA30:AA32" si="212">AC30+AD30+AE30+AF30+AG30</f>
        <v>50000</v>
      </c>
      <c r="AB30" s="20"/>
      <c r="AC30" s="43"/>
      <c r="AD30" s="43">
        <v>50000</v>
      </c>
      <c r="AE30" s="43"/>
      <c r="AF30" s="43"/>
      <c r="AG30" s="43"/>
      <c r="AH30" s="52">
        <f t="shared" ref="AH30:AH32" si="213">AI30+AJ30+AK30</f>
        <v>20000</v>
      </c>
      <c r="AI30" s="43">
        <v>20000</v>
      </c>
      <c r="AJ30" s="43"/>
      <c r="AK30" s="43"/>
      <c r="AL30" s="52">
        <f t="shared" ref="AL30:AL32" si="214">ROUND((AD30+AE30+AF30)*20%,0)</f>
        <v>10000</v>
      </c>
      <c r="AM30" s="52">
        <f t="shared" ref="AM30:AM32" si="215">ROUND((AI30+AJ30)*20%,0)</f>
        <v>4000</v>
      </c>
      <c r="AN30" s="52">
        <v>50815</v>
      </c>
      <c r="AO30" s="52">
        <v>25126</v>
      </c>
      <c r="AP30" s="53">
        <f t="shared" ref="AP30:AP32" si="216">IF(AL30=0,0,ROUND((AE30+AF30)/AN30/10,2)+AS30)*-1</f>
        <v>0</v>
      </c>
      <c r="AQ30" s="53">
        <f t="shared" ref="AQ30:AQ32" si="217">IF(AM30=0,0,ROUND((AJ30)/AO30/10,2)+AT30)*-1</f>
        <v>0</v>
      </c>
      <c r="AR30" s="53">
        <f t="shared" ref="AR30:AR32" si="218">SUM(AP30:AQ30)</f>
        <v>0</v>
      </c>
      <c r="AS30" s="75">
        <v>0</v>
      </c>
      <c r="AT30" s="75">
        <v>0</v>
      </c>
      <c r="AU30" s="52">
        <f t="shared" ref="AU30:AU32" si="219">AV30+BC30</f>
        <v>70000</v>
      </c>
      <c r="AV30" s="52">
        <f t="shared" ref="AV30:AV32" si="220">AX30+AY30+AZ30+BA30+BB30</f>
        <v>50000</v>
      </c>
      <c r="AW30" s="20"/>
      <c r="AX30" s="43"/>
      <c r="AY30" s="43">
        <v>50000</v>
      </c>
      <c r="AZ30" s="43"/>
      <c r="BA30" s="43"/>
      <c r="BB30" s="43"/>
      <c r="BC30" s="52">
        <f t="shared" ref="BC30:BC32" si="221">BD30+BE30+BF30</f>
        <v>20000</v>
      </c>
      <c r="BD30" s="43">
        <v>20000</v>
      </c>
      <c r="BE30" s="43"/>
      <c r="BF30" s="43"/>
      <c r="BG30" s="52">
        <f t="shared" ref="BG30:BG32" si="222">ROUND((AY30+AZ30+BA30)*20%,0)</f>
        <v>10000</v>
      </c>
      <c r="BH30" s="52">
        <f t="shared" ref="BH30:BH32" si="223">ROUND((BD30+BE30)*20%,0)</f>
        <v>4000</v>
      </c>
      <c r="BI30" s="52">
        <v>50815</v>
      </c>
      <c r="BJ30" s="52">
        <v>25126</v>
      </c>
      <c r="BK30" s="53">
        <f t="shared" ref="BK30:BK32" si="224">IF(BG30=0,0,ROUND((AZ30+BA30)/BI30/10,2)+BN30)*-1</f>
        <v>0</v>
      </c>
      <c r="BL30" s="53">
        <f t="shared" ref="BL30:BL32" si="225">IF(BH30=0,0,ROUND((BE30)/BJ30/10,2)+BO30)*-1</f>
        <v>0</v>
      </c>
      <c r="BM30" s="53">
        <f t="shared" ref="BM30:BM32" si="226">SUM(BK30:BL30)</f>
        <v>0</v>
      </c>
    </row>
    <row r="31" spans="1:65" x14ac:dyDescent="0.25">
      <c r="A31" s="2">
        <v>1408</v>
      </c>
      <c r="B31" s="18">
        <v>600012638</v>
      </c>
      <c r="C31" s="18" t="s">
        <v>108</v>
      </c>
      <c r="D31" s="2">
        <v>3121</v>
      </c>
      <c r="E31" s="2" t="s">
        <v>62</v>
      </c>
      <c r="F31" s="18" t="s">
        <v>218</v>
      </c>
      <c r="G31" s="52">
        <f t="shared" si="203"/>
        <v>0</v>
      </c>
      <c r="H31" s="52">
        <f t="shared" si="204"/>
        <v>0</v>
      </c>
      <c r="I31" s="20"/>
      <c r="J31" s="43"/>
      <c r="K31" s="43"/>
      <c r="L31" s="43"/>
      <c r="M31" s="43"/>
      <c r="N31" s="43"/>
      <c r="O31" s="52">
        <f t="shared" si="205"/>
        <v>0</v>
      </c>
      <c r="P31" s="52"/>
      <c r="Q31" s="52"/>
      <c r="R31" s="52"/>
      <c r="S31" s="52">
        <f t="shared" si="206"/>
        <v>0</v>
      </c>
      <c r="T31" s="52">
        <f t="shared" si="207"/>
        <v>0</v>
      </c>
      <c r="U31" s="55" t="s">
        <v>233</v>
      </c>
      <c r="V31" s="55" t="s">
        <v>233</v>
      </c>
      <c r="W31" s="53">
        <f t="shared" si="208"/>
        <v>0</v>
      </c>
      <c r="X31" s="53">
        <f t="shared" si="209"/>
        <v>0</v>
      </c>
      <c r="Y31" s="53">
        <f t="shared" si="210"/>
        <v>0</v>
      </c>
      <c r="Z31" s="52">
        <f t="shared" si="211"/>
        <v>0</v>
      </c>
      <c r="AA31" s="52">
        <f t="shared" si="212"/>
        <v>0</v>
      </c>
      <c r="AB31" s="20"/>
      <c r="AC31" s="43"/>
      <c r="AD31" s="43"/>
      <c r="AE31" s="43"/>
      <c r="AF31" s="43"/>
      <c r="AG31" s="43"/>
      <c r="AH31" s="52">
        <f t="shared" si="213"/>
        <v>0</v>
      </c>
      <c r="AI31" s="52"/>
      <c r="AJ31" s="52"/>
      <c r="AK31" s="52"/>
      <c r="AL31" s="52">
        <f t="shared" si="214"/>
        <v>0</v>
      </c>
      <c r="AM31" s="52">
        <f t="shared" si="215"/>
        <v>0</v>
      </c>
      <c r="AN31" s="55" t="s">
        <v>233</v>
      </c>
      <c r="AO31" s="55" t="s">
        <v>233</v>
      </c>
      <c r="AP31" s="53">
        <f t="shared" si="216"/>
        <v>0</v>
      </c>
      <c r="AQ31" s="53">
        <f t="shared" si="217"/>
        <v>0</v>
      </c>
      <c r="AR31" s="53">
        <f t="shared" si="218"/>
        <v>0</v>
      </c>
      <c r="AS31" s="75">
        <v>0</v>
      </c>
      <c r="AT31" s="75">
        <v>0</v>
      </c>
      <c r="AU31" s="52">
        <f t="shared" si="219"/>
        <v>0</v>
      </c>
      <c r="AV31" s="52">
        <f t="shared" si="220"/>
        <v>0</v>
      </c>
      <c r="AW31" s="20"/>
      <c r="AX31" s="43"/>
      <c r="AY31" s="43"/>
      <c r="AZ31" s="43"/>
      <c r="BA31" s="43"/>
      <c r="BB31" s="43"/>
      <c r="BC31" s="52">
        <f t="shared" si="221"/>
        <v>0</v>
      </c>
      <c r="BD31" s="52"/>
      <c r="BE31" s="52"/>
      <c r="BF31" s="52"/>
      <c r="BG31" s="52">
        <f t="shared" si="222"/>
        <v>0</v>
      </c>
      <c r="BH31" s="52">
        <f t="shared" si="223"/>
        <v>0</v>
      </c>
      <c r="BI31" s="55" t="s">
        <v>233</v>
      </c>
      <c r="BJ31" s="55" t="s">
        <v>233</v>
      </c>
      <c r="BK31" s="53">
        <f t="shared" si="224"/>
        <v>0</v>
      </c>
      <c r="BL31" s="53">
        <f t="shared" si="225"/>
        <v>0</v>
      </c>
      <c r="BM31" s="53">
        <f t="shared" si="226"/>
        <v>0</v>
      </c>
    </row>
    <row r="32" spans="1:65" x14ac:dyDescent="0.25">
      <c r="A32" s="2">
        <v>1408</v>
      </c>
      <c r="B32" s="18">
        <v>600012638</v>
      </c>
      <c r="C32" s="18" t="s">
        <v>108</v>
      </c>
      <c r="D32" s="2">
        <v>3141</v>
      </c>
      <c r="E32" s="2" t="s">
        <v>63</v>
      </c>
      <c r="F32" s="18" t="s">
        <v>218</v>
      </c>
      <c r="G32" s="52">
        <f t="shared" si="203"/>
        <v>0</v>
      </c>
      <c r="H32" s="52">
        <f t="shared" si="204"/>
        <v>0</v>
      </c>
      <c r="I32" s="52"/>
      <c r="J32" s="52"/>
      <c r="K32" s="52"/>
      <c r="L32" s="52"/>
      <c r="M32" s="52"/>
      <c r="N32" s="52"/>
      <c r="O32" s="52">
        <f t="shared" si="205"/>
        <v>0</v>
      </c>
      <c r="P32" s="52"/>
      <c r="Q32" s="52"/>
      <c r="R32" s="52"/>
      <c r="S32" s="52">
        <f t="shared" si="206"/>
        <v>0</v>
      </c>
      <c r="T32" s="52">
        <f t="shared" si="207"/>
        <v>0</v>
      </c>
      <c r="U32" s="54" t="s">
        <v>233</v>
      </c>
      <c r="V32" s="52">
        <v>24500</v>
      </c>
      <c r="W32" s="53">
        <f t="shared" si="208"/>
        <v>0</v>
      </c>
      <c r="X32" s="53">
        <f t="shared" si="209"/>
        <v>0</v>
      </c>
      <c r="Y32" s="53">
        <f t="shared" si="210"/>
        <v>0</v>
      </c>
      <c r="Z32" s="52">
        <f t="shared" si="211"/>
        <v>0</v>
      </c>
      <c r="AA32" s="52">
        <f t="shared" si="212"/>
        <v>0</v>
      </c>
      <c r="AB32" s="52"/>
      <c r="AC32" s="52"/>
      <c r="AD32" s="52"/>
      <c r="AE32" s="52"/>
      <c r="AF32" s="52"/>
      <c r="AG32" s="52"/>
      <c r="AH32" s="52">
        <f t="shared" si="213"/>
        <v>0</v>
      </c>
      <c r="AI32" s="52"/>
      <c r="AJ32" s="52"/>
      <c r="AK32" s="52"/>
      <c r="AL32" s="52">
        <f t="shared" si="214"/>
        <v>0</v>
      </c>
      <c r="AM32" s="52">
        <f t="shared" si="215"/>
        <v>0</v>
      </c>
      <c r="AN32" s="54" t="s">
        <v>233</v>
      </c>
      <c r="AO32" s="52">
        <v>24500</v>
      </c>
      <c r="AP32" s="53">
        <f t="shared" si="216"/>
        <v>0</v>
      </c>
      <c r="AQ32" s="53">
        <f t="shared" si="217"/>
        <v>0</v>
      </c>
      <c r="AR32" s="53">
        <f t="shared" si="218"/>
        <v>0</v>
      </c>
      <c r="AS32" s="75">
        <v>0</v>
      </c>
      <c r="AT32" s="75">
        <v>0</v>
      </c>
      <c r="AU32" s="52">
        <f t="shared" si="219"/>
        <v>0</v>
      </c>
      <c r="AV32" s="52">
        <f t="shared" si="220"/>
        <v>0</v>
      </c>
      <c r="AW32" s="52"/>
      <c r="AX32" s="52"/>
      <c r="AY32" s="52"/>
      <c r="AZ32" s="52"/>
      <c r="BA32" s="52"/>
      <c r="BB32" s="52"/>
      <c r="BC32" s="52">
        <f t="shared" si="221"/>
        <v>0</v>
      </c>
      <c r="BD32" s="52"/>
      <c r="BE32" s="52"/>
      <c r="BF32" s="52"/>
      <c r="BG32" s="52">
        <f t="shared" si="222"/>
        <v>0</v>
      </c>
      <c r="BH32" s="52">
        <f t="shared" si="223"/>
        <v>0</v>
      </c>
      <c r="BI32" s="54" t="s">
        <v>233</v>
      </c>
      <c r="BJ32" s="52">
        <v>24500</v>
      </c>
      <c r="BK32" s="53">
        <f t="shared" si="224"/>
        <v>0</v>
      </c>
      <c r="BL32" s="53">
        <f t="shared" si="225"/>
        <v>0</v>
      </c>
      <c r="BM32" s="53">
        <f t="shared" si="226"/>
        <v>0</v>
      </c>
    </row>
    <row r="33" spans="1:65" x14ac:dyDescent="0.25">
      <c r="A33" s="23"/>
      <c r="B33" s="24"/>
      <c r="C33" s="24" t="s">
        <v>167</v>
      </c>
      <c r="D33" s="23"/>
      <c r="E33" s="23"/>
      <c r="F33" s="24"/>
      <c r="G33" s="25">
        <f t="shared" ref="G33:Y33" si="227">SUBTOTAL(9,G30:G32)</f>
        <v>70000</v>
      </c>
      <c r="H33" s="25">
        <f t="shared" si="227"/>
        <v>50000</v>
      </c>
      <c r="I33" s="25">
        <f t="shared" si="227"/>
        <v>0</v>
      </c>
      <c r="J33" s="25">
        <f t="shared" si="227"/>
        <v>0</v>
      </c>
      <c r="K33" s="25">
        <f t="shared" si="227"/>
        <v>50000</v>
      </c>
      <c r="L33" s="25">
        <f t="shared" si="227"/>
        <v>0</v>
      </c>
      <c r="M33" s="25">
        <f t="shared" si="227"/>
        <v>0</v>
      </c>
      <c r="N33" s="25">
        <f t="shared" si="227"/>
        <v>0</v>
      </c>
      <c r="O33" s="25">
        <f t="shared" si="227"/>
        <v>20000</v>
      </c>
      <c r="P33" s="25">
        <f t="shared" si="227"/>
        <v>20000</v>
      </c>
      <c r="Q33" s="25">
        <f t="shared" si="227"/>
        <v>0</v>
      </c>
      <c r="R33" s="25">
        <f t="shared" si="227"/>
        <v>0</v>
      </c>
      <c r="S33" s="25">
        <f t="shared" si="227"/>
        <v>-50000</v>
      </c>
      <c r="T33" s="25">
        <f t="shared" si="227"/>
        <v>-20000</v>
      </c>
      <c r="U33" s="34" t="s">
        <v>97</v>
      </c>
      <c r="V33" s="34" t="s">
        <v>97</v>
      </c>
      <c r="W33" s="26">
        <f t="shared" si="227"/>
        <v>0</v>
      </c>
      <c r="X33" s="26">
        <f t="shared" si="227"/>
        <v>0</v>
      </c>
      <c r="Y33" s="26">
        <f t="shared" si="227"/>
        <v>0</v>
      </c>
      <c r="Z33" s="25">
        <f t="shared" ref="Z33:AM33" si="228">SUBTOTAL(9,Z30:Z32)</f>
        <v>70000</v>
      </c>
      <c r="AA33" s="25">
        <f t="shared" si="228"/>
        <v>50000</v>
      </c>
      <c r="AB33" s="25">
        <f t="shared" si="228"/>
        <v>0</v>
      </c>
      <c r="AC33" s="25">
        <f t="shared" si="228"/>
        <v>0</v>
      </c>
      <c r="AD33" s="25">
        <f t="shared" si="228"/>
        <v>50000</v>
      </c>
      <c r="AE33" s="25">
        <f t="shared" si="228"/>
        <v>0</v>
      </c>
      <c r="AF33" s="25">
        <f t="shared" si="228"/>
        <v>0</v>
      </c>
      <c r="AG33" s="25">
        <f t="shared" si="228"/>
        <v>0</v>
      </c>
      <c r="AH33" s="25">
        <f t="shared" si="228"/>
        <v>20000</v>
      </c>
      <c r="AI33" s="25">
        <f t="shared" si="228"/>
        <v>20000</v>
      </c>
      <c r="AJ33" s="25">
        <f t="shared" si="228"/>
        <v>0</v>
      </c>
      <c r="AK33" s="25">
        <f t="shared" si="228"/>
        <v>0</v>
      </c>
      <c r="AL33" s="25">
        <f t="shared" si="228"/>
        <v>10000</v>
      </c>
      <c r="AM33" s="25">
        <f t="shared" si="228"/>
        <v>4000</v>
      </c>
      <c r="AN33" s="34" t="s">
        <v>97</v>
      </c>
      <c r="AO33" s="34" t="s">
        <v>97</v>
      </c>
      <c r="AP33" s="26">
        <f t="shared" ref="AP33:AR33" si="229">SUBTOTAL(9,AP30:AP32)</f>
        <v>0</v>
      </c>
      <c r="AQ33" s="26">
        <f t="shared" si="229"/>
        <v>0</v>
      </c>
      <c r="AR33" s="26">
        <f t="shared" si="229"/>
        <v>0</v>
      </c>
      <c r="AS33" s="76">
        <v>0</v>
      </c>
      <c r="AT33" s="76">
        <v>0</v>
      </c>
      <c r="AU33" s="25">
        <f t="shared" ref="AU33:BH33" si="230">SUBTOTAL(9,AU30:AU32)</f>
        <v>70000</v>
      </c>
      <c r="AV33" s="25">
        <f t="shared" si="230"/>
        <v>50000</v>
      </c>
      <c r="AW33" s="25">
        <f t="shared" si="230"/>
        <v>0</v>
      </c>
      <c r="AX33" s="25">
        <f t="shared" si="230"/>
        <v>0</v>
      </c>
      <c r="AY33" s="25">
        <f t="shared" si="230"/>
        <v>50000</v>
      </c>
      <c r="AZ33" s="25">
        <f t="shared" si="230"/>
        <v>0</v>
      </c>
      <c r="BA33" s="25">
        <f t="shared" si="230"/>
        <v>0</v>
      </c>
      <c r="BB33" s="25">
        <f t="shared" si="230"/>
        <v>0</v>
      </c>
      <c r="BC33" s="25">
        <f t="shared" si="230"/>
        <v>20000</v>
      </c>
      <c r="BD33" s="25">
        <f t="shared" si="230"/>
        <v>20000</v>
      </c>
      <c r="BE33" s="25">
        <f t="shared" si="230"/>
        <v>0</v>
      </c>
      <c r="BF33" s="25">
        <f t="shared" si="230"/>
        <v>0</v>
      </c>
      <c r="BG33" s="25">
        <f t="shared" si="230"/>
        <v>10000</v>
      </c>
      <c r="BH33" s="25">
        <f t="shared" si="230"/>
        <v>4000</v>
      </c>
      <c r="BI33" s="34" t="s">
        <v>97</v>
      </c>
      <c r="BJ33" s="34" t="s">
        <v>97</v>
      </c>
      <c r="BK33" s="26">
        <f t="shared" ref="BK33:BM33" si="231">SUBTOTAL(9,BK30:BK32)</f>
        <v>0</v>
      </c>
      <c r="BL33" s="26">
        <f t="shared" si="231"/>
        <v>0</v>
      </c>
      <c r="BM33" s="26">
        <f t="shared" si="231"/>
        <v>0</v>
      </c>
    </row>
    <row r="34" spans="1:65" x14ac:dyDescent="0.25">
      <c r="A34" s="2">
        <v>1409</v>
      </c>
      <c r="B34" s="18">
        <v>600171744</v>
      </c>
      <c r="C34" s="18" t="s">
        <v>109</v>
      </c>
      <c r="D34" s="2">
        <v>3121</v>
      </c>
      <c r="E34" s="2" t="s">
        <v>60</v>
      </c>
      <c r="F34" s="18" t="s">
        <v>61</v>
      </c>
      <c r="G34" s="52">
        <f t="shared" ref="G34:G35" si="232">H34+O34</f>
        <v>470400</v>
      </c>
      <c r="H34" s="52">
        <f t="shared" ref="H34:H35" si="233">J34+K34+L34+M34+N34</f>
        <v>305400</v>
      </c>
      <c r="I34" s="46">
        <v>12</v>
      </c>
      <c r="J34" s="47">
        <v>290400</v>
      </c>
      <c r="K34" s="43"/>
      <c r="L34" s="43">
        <v>15000</v>
      </c>
      <c r="M34" s="43"/>
      <c r="N34" s="43"/>
      <c r="O34" s="52">
        <f t="shared" ref="O34:O35" si="234">P34+Q34+R34</f>
        <v>165000</v>
      </c>
      <c r="P34" s="43"/>
      <c r="Q34" s="43">
        <v>165000</v>
      </c>
      <c r="R34" s="43"/>
      <c r="S34" s="52">
        <f t="shared" ref="S34:S35" si="235">(K34+L34+M34)*-1</f>
        <v>-15000</v>
      </c>
      <c r="T34" s="52">
        <f t="shared" ref="T34:T35" si="236">(P34+Q34)*-1</f>
        <v>-165000</v>
      </c>
      <c r="U34" s="52">
        <v>50815</v>
      </c>
      <c r="V34" s="52">
        <v>25126</v>
      </c>
      <c r="W34" s="53">
        <f t="shared" ref="W34:W35" si="237">IF(S34=0,0,ROUND((L34+M34)/U34/10,2)*-1)</f>
        <v>-0.03</v>
      </c>
      <c r="X34" s="53">
        <f t="shared" ref="X34:X35" si="238">IF(T34=0,0,ROUND(Q34/V34/10,2)*-1)</f>
        <v>-0.66</v>
      </c>
      <c r="Y34" s="53">
        <f t="shared" ref="Y34:Y35" si="239">SUM(W34:X34)</f>
        <v>-0.69000000000000006</v>
      </c>
      <c r="Z34" s="52">
        <f t="shared" ref="Z34:Z35" si="240">AA34+AH34</f>
        <v>470400</v>
      </c>
      <c r="AA34" s="52">
        <f t="shared" ref="AA34:AA35" si="241">AC34+AD34+AE34+AF34+AG34</f>
        <v>305400</v>
      </c>
      <c r="AB34" s="46">
        <v>12</v>
      </c>
      <c r="AC34" s="47">
        <v>290400</v>
      </c>
      <c r="AD34" s="43"/>
      <c r="AE34" s="43">
        <v>15000</v>
      </c>
      <c r="AF34" s="43"/>
      <c r="AG34" s="43"/>
      <c r="AH34" s="52">
        <f t="shared" ref="AH34:AH35" si="242">AI34+AJ34+AK34</f>
        <v>165000</v>
      </c>
      <c r="AI34" s="43"/>
      <c r="AJ34" s="43">
        <v>165000</v>
      </c>
      <c r="AK34" s="43"/>
      <c r="AL34" s="52">
        <f t="shared" ref="AL34:AL35" si="243">ROUND((AD34+AE34+AF34)*20%,0)</f>
        <v>3000</v>
      </c>
      <c r="AM34" s="52">
        <f t="shared" ref="AM34:AM35" si="244">ROUND((AI34+AJ34)*20%,0)</f>
        <v>33000</v>
      </c>
      <c r="AN34" s="52">
        <v>50815</v>
      </c>
      <c r="AO34" s="52">
        <v>25126</v>
      </c>
      <c r="AP34" s="53">
        <f t="shared" ref="AP34:AP35" si="245">IF(AL34=0,0,ROUND((AE34+AF34)/AN34/10,2)+AS34)*-1</f>
        <v>0</v>
      </c>
      <c r="AQ34" s="53">
        <f t="shared" ref="AQ34:AQ35" si="246">IF(AM34=0,0,ROUND((AJ34)/AO34/10,2)+AT34)*-1</f>
        <v>0</v>
      </c>
      <c r="AR34" s="53">
        <f t="shared" ref="AR34:AR35" si="247">SUM(AP34:AQ34)</f>
        <v>0</v>
      </c>
      <c r="AS34" s="75">
        <v>-0.03</v>
      </c>
      <c r="AT34" s="75">
        <v>-0.66</v>
      </c>
      <c r="AU34" s="52">
        <f t="shared" ref="AU34:AU35" si="248">AV34+BC34</f>
        <v>470400</v>
      </c>
      <c r="AV34" s="52">
        <f t="shared" ref="AV34:AV35" si="249">AX34+AY34+AZ34+BA34+BB34</f>
        <v>305400</v>
      </c>
      <c r="AW34" s="46">
        <v>12</v>
      </c>
      <c r="AX34" s="47">
        <v>290400</v>
      </c>
      <c r="AY34" s="43"/>
      <c r="AZ34" s="43">
        <v>15000</v>
      </c>
      <c r="BA34" s="43"/>
      <c r="BB34" s="43"/>
      <c r="BC34" s="52">
        <f t="shared" ref="BC34:BC35" si="250">BD34+BE34+BF34</f>
        <v>165000</v>
      </c>
      <c r="BD34" s="43"/>
      <c r="BE34" s="43">
        <v>165000</v>
      </c>
      <c r="BF34" s="43"/>
      <c r="BG34" s="52">
        <f t="shared" ref="BG34:BG35" si="251">ROUND((AY34+AZ34+BA34)*20%,0)</f>
        <v>3000</v>
      </c>
      <c r="BH34" s="52">
        <f t="shared" ref="BH34:BH35" si="252">ROUND((BD34+BE34)*20%,0)</f>
        <v>33000</v>
      </c>
      <c r="BI34" s="52">
        <v>50815</v>
      </c>
      <c r="BJ34" s="52">
        <v>25126</v>
      </c>
      <c r="BK34" s="53">
        <f t="shared" ref="BK34:BK35" si="253">IF(BG34=0,0,ROUND((AZ34+BA34)/BI34/10,2)+BN34)*-1</f>
        <v>-0.03</v>
      </c>
      <c r="BL34" s="53">
        <f t="shared" ref="BL34:BL35" si="254">IF(BH34=0,0,ROUND((BE34)/BJ34/10,2)+BO34)*-1</f>
        <v>-0.66</v>
      </c>
      <c r="BM34" s="53">
        <f t="shared" ref="BM34:BM35" si="255">SUM(BK34:BL34)</f>
        <v>-0.69000000000000006</v>
      </c>
    </row>
    <row r="35" spans="1:65" x14ac:dyDescent="0.25">
      <c r="A35" s="2">
        <v>1409</v>
      </c>
      <c r="B35" s="18">
        <v>600171744</v>
      </c>
      <c r="C35" s="18" t="s">
        <v>109</v>
      </c>
      <c r="D35" s="2">
        <v>3121</v>
      </c>
      <c r="E35" s="2" t="s">
        <v>62</v>
      </c>
      <c r="F35" s="18" t="s">
        <v>218</v>
      </c>
      <c r="G35" s="52">
        <f t="shared" si="232"/>
        <v>0</v>
      </c>
      <c r="H35" s="52">
        <f t="shared" si="233"/>
        <v>0</v>
      </c>
      <c r="I35" s="52"/>
      <c r="J35" s="52"/>
      <c r="K35" s="52"/>
      <c r="L35" s="52"/>
      <c r="M35" s="52"/>
      <c r="N35" s="52"/>
      <c r="O35" s="52">
        <f t="shared" si="234"/>
        <v>0</v>
      </c>
      <c r="P35" s="52"/>
      <c r="Q35" s="52"/>
      <c r="R35" s="52"/>
      <c r="S35" s="52">
        <f t="shared" si="235"/>
        <v>0</v>
      </c>
      <c r="T35" s="52">
        <f t="shared" si="236"/>
        <v>0</v>
      </c>
      <c r="U35" s="55" t="s">
        <v>233</v>
      </c>
      <c r="V35" s="55" t="s">
        <v>233</v>
      </c>
      <c r="W35" s="53">
        <f t="shared" si="237"/>
        <v>0</v>
      </c>
      <c r="X35" s="53">
        <f t="shared" si="238"/>
        <v>0</v>
      </c>
      <c r="Y35" s="53">
        <f t="shared" si="239"/>
        <v>0</v>
      </c>
      <c r="Z35" s="52">
        <f t="shared" si="240"/>
        <v>0</v>
      </c>
      <c r="AA35" s="52">
        <f t="shared" si="241"/>
        <v>0</v>
      </c>
      <c r="AB35" s="52"/>
      <c r="AC35" s="52"/>
      <c r="AD35" s="52"/>
      <c r="AE35" s="52"/>
      <c r="AF35" s="52"/>
      <c r="AG35" s="52"/>
      <c r="AH35" s="52">
        <f t="shared" si="242"/>
        <v>0</v>
      </c>
      <c r="AI35" s="52"/>
      <c r="AJ35" s="52"/>
      <c r="AK35" s="52"/>
      <c r="AL35" s="52">
        <f t="shared" si="243"/>
        <v>0</v>
      </c>
      <c r="AM35" s="52">
        <f t="shared" si="244"/>
        <v>0</v>
      </c>
      <c r="AN35" s="55" t="s">
        <v>233</v>
      </c>
      <c r="AO35" s="55" t="s">
        <v>233</v>
      </c>
      <c r="AP35" s="53">
        <f t="shared" si="245"/>
        <v>0</v>
      </c>
      <c r="AQ35" s="53">
        <f t="shared" si="246"/>
        <v>0</v>
      </c>
      <c r="AR35" s="53">
        <f t="shared" si="247"/>
        <v>0</v>
      </c>
      <c r="AS35" s="75">
        <v>0</v>
      </c>
      <c r="AT35" s="75">
        <v>0</v>
      </c>
      <c r="AU35" s="52">
        <f t="shared" si="248"/>
        <v>0</v>
      </c>
      <c r="AV35" s="52">
        <f t="shared" si="249"/>
        <v>0</v>
      </c>
      <c r="AW35" s="52"/>
      <c r="AX35" s="52"/>
      <c r="AY35" s="52"/>
      <c r="AZ35" s="52"/>
      <c r="BA35" s="52"/>
      <c r="BB35" s="52"/>
      <c r="BC35" s="52">
        <f t="shared" si="250"/>
        <v>0</v>
      </c>
      <c r="BD35" s="52"/>
      <c r="BE35" s="52"/>
      <c r="BF35" s="52"/>
      <c r="BG35" s="52">
        <f t="shared" si="251"/>
        <v>0</v>
      </c>
      <c r="BH35" s="52">
        <f t="shared" si="252"/>
        <v>0</v>
      </c>
      <c r="BI35" s="55" t="s">
        <v>233</v>
      </c>
      <c r="BJ35" s="55" t="s">
        <v>233</v>
      </c>
      <c r="BK35" s="53">
        <f t="shared" si="253"/>
        <v>0</v>
      </c>
      <c r="BL35" s="53">
        <f t="shared" si="254"/>
        <v>0</v>
      </c>
      <c r="BM35" s="53">
        <f t="shared" si="255"/>
        <v>0</v>
      </c>
    </row>
    <row r="36" spans="1:65" x14ac:dyDescent="0.25">
      <c r="A36" s="23"/>
      <c r="B36" s="24"/>
      <c r="C36" s="24" t="s">
        <v>168</v>
      </c>
      <c r="D36" s="23"/>
      <c r="E36" s="23"/>
      <c r="F36" s="24"/>
      <c r="G36" s="25">
        <f t="shared" ref="G36:Y36" si="256">SUBTOTAL(9,G34:G35)</f>
        <v>470400</v>
      </c>
      <c r="H36" s="25">
        <f t="shared" si="256"/>
        <v>305400</v>
      </c>
      <c r="I36" s="25">
        <f t="shared" si="256"/>
        <v>12</v>
      </c>
      <c r="J36" s="25">
        <f t="shared" si="256"/>
        <v>290400</v>
      </c>
      <c r="K36" s="25">
        <f t="shared" si="256"/>
        <v>0</v>
      </c>
      <c r="L36" s="25">
        <f t="shared" si="256"/>
        <v>15000</v>
      </c>
      <c r="M36" s="25">
        <f t="shared" si="256"/>
        <v>0</v>
      </c>
      <c r="N36" s="25">
        <f t="shared" si="256"/>
        <v>0</v>
      </c>
      <c r="O36" s="25">
        <f t="shared" si="256"/>
        <v>165000</v>
      </c>
      <c r="P36" s="25">
        <f t="shared" si="256"/>
        <v>0</v>
      </c>
      <c r="Q36" s="25">
        <f t="shared" si="256"/>
        <v>165000</v>
      </c>
      <c r="R36" s="25">
        <f t="shared" si="256"/>
        <v>0</v>
      </c>
      <c r="S36" s="25">
        <f t="shared" si="256"/>
        <v>-15000</v>
      </c>
      <c r="T36" s="25">
        <f t="shared" si="256"/>
        <v>-165000</v>
      </c>
      <c r="U36" s="34" t="s">
        <v>97</v>
      </c>
      <c r="V36" s="34" t="s">
        <v>97</v>
      </c>
      <c r="W36" s="26">
        <f t="shared" si="256"/>
        <v>-0.03</v>
      </c>
      <c r="X36" s="26">
        <f t="shared" si="256"/>
        <v>-0.66</v>
      </c>
      <c r="Y36" s="26">
        <f t="shared" si="256"/>
        <v>-0.69000000000000006</v>
      </c>
      <c r="Z36" s="25">
        <f t="shared" ref="Z36:AM36" si="257">SUBTOTAL(9,Z34:Z35)</f>
        <v>470400</v>
      </c>
      <c r="AA36" s="25">
        <f t="shared" si="257"/>
        <v>305400</v>
      </c>
      <c r="AB36" s="25">
        <f t="shared" si="257"/>
        <v>12</v>
      </c>
      <c r="AC36" s="25">
        <f t="shared" si="257"/>
        <v>290400</v>
      </c>
      <c r="AD36" s="25">
        <f t="shared" si="257"/>
        <v>0</v>
      </c>
      <c r="AE36" s="25">
        <f t="shared" si="257"/>
        <v>15000</v>
      </c>
      <c r="AF36" s="25">
        <f t="shared" si="257"/>
        <v>0</v>
      </c>
      <c r="AG36" s="25">
        <f t="shared" si="257"/>
        <v>0</v>
      </c>
      <c r="AH36" s="25">
        <f t="shared" si="257"/>
        <v>165000</v>
      </c>
      <c r="AI36" s="25">
        <f t="shared" si="257"/>
        <v>0</v>
      </c>
      <c r="AJ36" s="25">
        <f t="shared" si="257"/>
        <v>165000</v>
      </c>
      <c r="AK36" s="25">
        <f t="shared" si="257"/>
        <v>0</v>
      </c>
      <c r="AL36" s="25">
        <f t="shared" si="257"/>
        <v>3000</v>
      </c>
      <c r="AM36" s="25">
        <f t="shared" si="257"/>
        <v>33000</v>
      </c>
      <c r="AN36" s="34" t="s">
        <v>97</v>
      </c>
      <c r="AO36" s="34" t="s">
        <v>97</v>
      </c>
      <c r="AP36" s="26">
        <f t="shared" ref="AP36:AR36" si="258">SUBTOTAL(9,AP34:AP35)</f>
        <v>0</v>
      </c>
      <c r="AQ36" s="26">
        <f t="shared" si="258"/>
        <v>0</v>
      </c>
      <c r="AR36" s="26">
        <f t="shared" si="258"/>
        <v>0</v>
      </c>
      <c r="AS36" s="76">
        <v>-0.03</v>
      </c>
      <c r="AT36" s="76">
        <v>-0.66</v>
      </c>
      <c r="AU36" s="25">
        <f t="shared" ref="AU36:BH36" si="259">SUBTOTAL(9,AU34:AU35)</f>
        <v>470400</v>
      </c>
      <c r="AV36" s="25">
        <f t="shared" si="259"/>
        <v>305400</v>
      </c>
      <c r="AW36" s="25">
        <f t="shared" si="259"/>
        <v>12</v>
      </c>
      <c r="AX36" s="25">
        <f t="shared" si="259"/>
        <v>290400</v>
      </c>
      <c r="AY36" s="25">
        <f t="shared" si="259"/>
        <v>0</v>
      </c>
      <c r="AZ36" s="25">
        <f t="shared" si="259"/>
        <v>15000</v>
      </c>
      <c r="BA36" s="25">
        <f t="shared" si="259"/>
        <v>0</v>
      </c>
      <c r="BB36" s="25">
        <f t="shared" si="259"/>
        <v>0</v>
      </c>
      <c r="BC36" s="25">
        <f t="shared" si="259"/>
        <v>165000</v>
      </c>
      <c r="BD36" s="25">
        <f t="shared" si="259"/>
        <v>0</v>
      </c>
      <c r="BE36" s="25">
        <f t="shared" si="259"/>
        <v>165000</v>
      </c>
      <c r="BF36" s="25">
        <f t="shared" si="259"/>
        <v>0</v>
      </c>
      <c r="BG36" s="25">
        <f t="shared" si="259"/>
        <v>3000</v>
      </c>
      <c r="BH36" s="25">
        <f t="shared" si="259"/>
        <v>33000</v>
      </c>
      <c r="BI36" s="34" t="s">
        <v>97</v>
      </c>
      <c r="BJ36" s="34" t="s">
        <v>97</v>
      </c>
      <c r="BK36" s="26">
        <f t="shared" ref="BK36:BM36" si="260">SUBTOTAL(9,BK34:BK35)</f>
        <v>-0.03</v>
      </c>
      <c r="BL36" s="26">
        <f t="shared" si="260"/>
        <v>-0.66</v>
      </c>
      <c r="BM36" s="26">
        <f t="shared" si="260"/>
        <v>-0.69000000000000006</v>
      </c>
    </row>
    <row r="37" spans="1:65" x14ac:dyDescent="0.25">
      <c r="A37" s="2">
        <v>1410</v>
      </c>
      <c r="B37" s="18">
        <v>600171752</v>
      </c>
      <c r="C37" s="18" t="s">
        <v>110</v>
      </c>
      <c r="D37" s="2">
        <v>3121</v>
      </c>
      <c r="E37" s="2" t="s">
        <v>60</v>
      </c>
      <c r="F37" s="18" t="s">
        <v>61</v>
      </c>
      <c r="G37" s="52">
        <f t="shared" ref="G37:G39" si="261">H37+O37</f>
        <v>100000</v>
      </c>
      <c r="H37" s="52">
        <f t="shared" ref="H37:H39" si="262">J37+K37+L37+M37+N37</f>
        <v>40000</v>
      </c>
      <c r="I37" s="20"/>
      <c r="J37" s="43"/>
      <c r="K37" s="43">
        <v>20000</v>
      </c>
      <c r="L37" s="43">
        <v>20000</v>
      </c>
      <c r="M37" s="43"/>
      <c r="N37" s="43"/>
      <c r="O37" s="52">
        <f t="shared" ref="O37:O39" si="263">P37+Q37+R37</f>
        <v>60000</v>
      </c>
      <c r="P37" s="43">
        <v>20000</v>
      </c>
      <c r="Q37" s="43">
        <v>40000</v>
      </c>
      <c r="R37" s="43"/>
      <c r="S37" s="52">
        <f t="shared" ref="S37:S39" si="264">(K37+L37+M37)*-1</f>
        <v>-40000</v>
      </c>
      <c r="T37" s="52">
        <f t="shared" ref="T37:T39" si="265">(P37+Q37)*-1</f>
        <v>-60000</v>
      </c>
      <c r="U37" s="52">
        <v>50815</v>
      </c>
      <c r="V37" s="52">
        <v>25126</v>
      </c>
      <c r="W37" s="53">
        <f t="shared" ref="W37:W39" si="266">IF(S37=0,0,ROUND((L37+M37)/U37/10,2)*-1)</f>
        <v>-0.04</v>
      </c>
      <c r="X37" s="53">
        <f t="shared" ref="X37:X39" si="267">IF(T37=0,0,ROUND(Q37/V37/10,2)*-1)</f>
        <v>-0.16</v>
      </c>
      <c r="Y37" s="53">
        <f t="shared" ref="Y37:Y39" si="268">SUM(W37:X37)</f>
        <v>-0.2</v>
      </c>
      <c r="Z37" s="52">
        <f t="shared" ref="Z37:Z39" si="269">AA37+AH37</f>
        <v>100000</v>
      </c>
      <c r="AA37" s="52">
        <f t="shared" ref="AA37:AA39" si="270">AC37+AD37+AE37+AF37+AG37</f>
        <v>40000</v>
      </c>
      <c r="AB37" s="20"/>
      <c r="AC37" s="43"/>
      <c r="AD37" s="43">
        <v>20000</v>
      </c>
      <c r="AE37" s="43">
        <v>20000</v>
      </c>
      <c r="AF37" s="43"/>
      <c r="AG37" s="43"/>
      <c r="AH37" s="52">
        <f t="shared" ref="AH37:AH39" si="271">AI37+AJ37+AK37</f>
        <v>60000</v>
      </c>
      <c r="AI37" s="43">
        <v>20000</v>
      </c>
      <c r="AJ37" s="43">
        <v>40000</v>
      </c>
      <c r="AK37" s="43"/>
      <c r="AL37" s="52">
        <f t="shared" ref="AL37:AL39" si="272">ROUND((AD37+AE37+AF37)*20%,0)</f>
        <v>8000</v>
      </c>
      <c r="AM37" s="52">
        <f t="shared" ref="AM37:AM39" si="273">ROUND((AI37+AJ37)*20%,0)</f>
        <v>12000</v>
      </c>
      <c r="AN37" s="52">
        <v>50815</v>
      </c>
      <c r="AO37" s="52">
        <v>25126</v>
      </c>
      <c r="AP37" s="53">
        <f t="shared" ref="AP37:AP39" si="274">IF(AL37=0,0,ROUND((AE37+AF37)/AN37/10,2)+AS37)*-1</f>
        <v>0</v>
      </c>
      <c r="AQ37" s="53">
        <f t="shared" ref="AQ37:AQ39" si="275">IF(AM37=0,0,ROUND((AJ37)/AO37/10,2)+AT37)*-1</f>
        <v>0</v>
      </c>
      <c r="AR37" s="53">
        <f t="shared" ref="AR37:AR39" si="276">SUM(AP37:AQ37)</f>
        <v>0</v>
      </c>
      <c r="AS37" s="75">
        <v>-0.04</v>
      </c>
      <c r="AT37" s="75">
        <v>-0.16</v>
      </c>
      <c r="AU37" s="52">
        <f t="shared" ref="AU37:AU39" si="277">AV37+BC37</f>
        <v>100000</v>
      </c>
      <c r="AV37" s="52">
        <f t="shared" ref="AV37:AV39" si="278">AX37+AY37+AZ37+BA37+BB37</f>
        <v>40000</v>
      </c>
      <c r="AW37" s="20"/>
      <c r="AX37" s="43"/>
      <c r="AY37" s="43">
        <v>20000</v>
      </c>
      <c r="AZ37" s="43">
        <v>20000</v>
      </c>
      <c r="BA37" s="43"/>
      <c r="BB37" s="43"/>
      <c r="BC37" s="52">
        <f t="shared" ref="BC37:BC39" si="279">BD37+BE37+BF37</f>
        <v>60000</v>
      </c>
      <c r="BD37" s="43">
        <v>20000</v>
      </c>
      <c r="BE37" s="43">
        <v>40000</v>
      </c>
      <c r="BF37" s="43"/>
      <c r="BG37" s="52">
        <f t="shared" ref="BG37:BG39" si="280">ROUND((AY37+AZ37+BA37)*20%,0)</f>
        <v>8000</v>
      </c>
      <c r="BH37" s="52">
        <f t="shared" ref="BH37:BH39" si="281">ROUND((BD37+BE37)*20%,0)</f>
        <v>12000</v>
      </c>
      <c r="BI37" s="52">
        <v>50815</v>
      </c>
      <c r="BJ37" s="52">
        <v>25126</v>
      </c>
      <c r="BK37" s="53">
        <f t="shared" ref="BK37:BK39" si="282">IF(BG37=0,0,ROUND((AZ37+BA37)/BI37/10,2)+BN37)*-1</f>
        <v>-0.04</v>
      </c>
      <c r="BL37" s="53">
        <f t="shared" ref="BL37:BL39" si="283">IF(BH37=0,0,ROUND((BE37)/BJ37/10,2)+BO37)*-1</f>
        <v>-0.16</v>
      </c>
      <c r="BM37" s="53">
        <f t="shared" ref="BM37:BM39" si="284">SUM(BK37:BL37)</f>
        <v>-0.2</v>
      </c>
    </row>
    <row r="38" spans="1:65" x14ac:dyDescent="0.25">
      <c r="A38" s="2">
        <v>1410</v>
      </c>
      <c r="B38" s="18">
        <v>600171752</v>
      </c>
      <c r="C38" s="18" t="s">
        <v>110</v>
      </c>
      <c r="D38" s="2">
        <v>3121</v>
      </c>
      <c r="E38" s="2" t="s">
        <v>62</v>
      </c>
      <c r="F38" s="18" t="s">
        <v>218</v>
      </c>
      <c r="G38" s="52">
        <f t="shared" si="261"/>
        <v>0</v>
      </c>
      <c r="H38" s="52">
        <f t="shared" si="262"/>
        <v>0</v>
      </c>
      <c r="I38" s="52"/>
      <c r="J38" s="52"/>
      <c r="K38" s="52"/>
      <c r="L38" s="52"/>
      <c r="M38" s="52"/>
      <c r="N38" s="52"/>
      <c r="O38" s="52">
        <f t="shared" si="263"/>
        <v>0</v>
      </c>
      <c r="P38" s="52"/>
      <c r="Q38" s="52"/>
      <c r="R38" s="52"/>
      <c r="S38" s="52">
        <f t="shared" si="264"/>
        <v>0</v>
      </c>
      <c r="T38" s="52">
        <f t="shared" si="265"/>
        <v>0</v>
      </c>
      <c r="U38" s="55" t="s">
        <v>233</v>
      </c>
      <c r="V38" s="55" t="s">
        <v>233</v>
      </c>
      <c r="W38" s="53">
        <f t="shared" si="266"/>
        <v>0</v>
      </c>
      <c r="X38" s="53">
        <f t="shared" si="267"/>
        <v>0</v>
      </c>
      <c r="Y38" s="53">
        <f t="shared" si="268"/>
        <v>0</v>
      </c>
      <c r="Z38" s="52">
        <f t="shared" si="269"/>
        <v>0</v>
      </c>
      <c r="AA38" s="52">
        <f t="shared" si="270"/>
        <v>0</v>
      </c>
      <c r="AB38" s="52"/>
      <c r="AC38" s="52"/>
      <c r="AD38" s="52"/>
      <c r="AE38" s="52"/>
      <c r="AF38" s="52"/>
      <c r="AG38" s="52"/>
      <c r="AH38" s="52">
        <f t="shared" si="271"/>
        <v>0</v>
      </c>
      <c r="AI38" s="52"/>
      <c r="AJ38" s="52"/>
      <c r="AK38" s="52"/>
      <c r="AL38" s="52">
        <f t="shared" si="272"/>
        <v>0</v>
      </c>
      <c r="AM38" s="52">
        <f t="shared" si="273"/>
        <v>0</v>
      </c>
      <c r="AN38" s="55" t="s">
        <v>233</v>
      </c>
      <c r="AO38" s="55" t="s">
        <v>233</v>
      </c>
      <c r="AP38" s="53">
        <f t="shared" si="274"/>
        <v>0</v>
      </c>
      <c r="AQ38" s="53">
        <f t="shared" si="275"/>
        <v>0</v>
      </c>
      <c r="AR38" s="53">
        <f t="shared" si="276"/>
        <v>0</v>
      </c>
      <c r="AS38" s="75">
        <v>0</v>
      </c>
      <c r="AT38" s="75">
        <v>0</v>
      </c>
      <c r="AU38" s="52">
        <f t="shared" si="277"/>
        <v>0</v>
      </c>
      <c r="AV38" s="52">
        <f t="shared" si="278"/>
        <v>0</v>
      </c>
      <c r="AW38" s="52"/>
      <c r="AX38" s="52"/>
      <c r="AY38" s="52"/>
      <c r="AZ38" s="52"/>
      <c r="BA38" s="52"/>
      <c r="BB38" s="52"/>
      <c r="BC38" s="52">
        <f t="shared" si="279"/>
        <v>0</v>
      </c>
      <c r="BD38" s="52"/>
      <c r="BE38" s="52"/>
      <c r="BF38" s="52"/>
      <c r="BG38" s="52">
        <f t="shared" si="280"/>
        <v>0</v>
      </c>
      <c r="BH38" s="52">
        <f t="shared" si="281"/>
        <v>0</v>
      </c>
      <c r="BI38" s="55" t="s">
        <v>233</v>
      </c>
      <c r="BJ38" s="55" t="s">
        <v>233</v>
      </c>
      <c r="BK38" s="53">
        <f t="shared" si="282"/>
        <v>0</v>
      </c>
      <c r="BL38" s="53">
        <f t="shared" si="283"/>
        <v>0</v>
      </c>
      <c r="BM38" s="53">
        <f t="shared" si="284"/>
        <v>0</v>
      </c>
    </row>
    <row r="39" spans="1:65" x14ac:dyDescent="0.25">
      <c r="A39" s="2">
        <v>1410</v>
      </c>
      <c r="B39" s="18">
        <v>600171752</v>
      </c>
      <c r="C39" s="18" t="s">
        <v>110</v>
      </c>
      <c r="D39" s="2">
        <v>3147</v>
      </c>
      <c r="E39" s="2" t="s">
        <v>64</v>
      </c>
      <c r="F39" s="18" t="s">
        <v>218</v>
      </c>
      <c r="G39" s="52">
        <f t="shared" si="261"/>
        <v>0</v>
      </c>
      <c r="H39" s="52">
        <f t="shared" si="262"/>
        <v>0</v>
      </c>
      <c r="I39" s="52"/>
      <c r="J39" s="52"/>
      <c r="K39" s="52"/>
      <c r="L39" s="52"/>
      <c r="M39" s="52"/>
      <c r="N39" s="52"/>
      <c r="O39" s="52">
        <f t="shared" si="263"/>
        <v>0</v>
      </c>
      <c r="P39" s="52"/>
      <c r="Q39" s="52"/>
      <c r="R39" s="52"/>
      <c r="S39" s="52">
        <f t="shared" si="264"/>
        <v>0</v>
      </c>
      <c r="T39" s="52">
        <f t="shared" si="265"/>
        <v>0</v>
      </c>
      <c r="U39" s="52">
        <v>39000</v>
      </c>
      <c r="V39" s="52">
        <v>23600</v>
      </c>
      <c r="W39" s="53">
        <f t="shared" si="266"/>
        <v>0</v>
      </c>
      <c r="X39" s="53">
        <f t="shared" si="267"/>
        <v>0</v>
      </c>
      <c r="Y39" s="53">
        <f t="shared" si="268"/>
        <v>0</v>
      </c>
      <c r="Z39" s="52">
        <f t="shared" si="269"/>
        <v>0</v>
      </c>
      <c r="AA39" s="52">
        <f t="shared" si="270"/>
        <v>0</v>
      </c>
      <c r="AB39" s="52"/>
      <c r="AC39" s="52"/>
      <c r="AD39" s="52"/>
      <c r="AE39" s="52"/>
      <c r="AF39" s="52"/>
      <c r="AG39" s="52"/>
      <c r="AH39" s="52">
        <f t="shared" si="271"/>
        <v>0</v>
      </c>
      <c r="AI39" s="52"/>
      <c r="AJ39" s="52"/>
      <c r="AK39" s="52"/>
      <c r="AL39" s="52">
        <f t="shared" si="272"/>
        <v>0</v>
      </c>
      <c r="AM39" s="52">
        <f t="shared" si="273"/>
        <v>0</v>
      </c>
      <c r="AN39" s="52">
        <v>40700</v>
      </c>
      <c r="AO39" s="52">
        <v>22100</v>
      </c>
      <c r="AP39" s="53">
        <f t="shared" si="274"/>
        <v>0</v>
      </c>
      <c r="AQ39" s="53">
        <f t="shared" si="275"/>
        <v>0</v>
      </c>
      <c r="AR39" s="53">
        <f t="shared" si="276"/>
        <v>0</v>
      </c>
      <c r="AS39" s="75">
        <v>0</v>
      </c>
      <c r="AT39" s="75">
        <v>0</v>
      </c>
      <c r="AU39" s="52">
        <f t="shared" si="277"/>
        <v>0</v>
      </c>
      <c r="AV39" s="52">
        <f t="shared" si="278"/>
        <v>0</v>
      </c>
      <c r="AW39" s="52"/>
      <c r="AX39" s="52"/>
      <c r="AY39" s="52"/>
      <c r="AZ39" s="52"/>
      <c r="BA39" s="52"/>
      <c r="BB39" s="52"/>
      <c r="BC39" s="52">
        <f t="shared" si="279"/>
        <v>0</v>
      </c>
      <c r="BD39" s="52"/>
      <c r="BE39" s="52"/>
      <c r="BF39" s="52"/>
      <c r="BG39" s="52">
        <f t="shared" si="280"/>
        <v>0</v>
      </c>
      <c r="BH39" s="52">
        <f t="shared" si="281"/>
        <v>0</v>
      </c>
      <c r="BI39" s="52">
        <v>40700</v>
      </c>
      <c r="BJ39" s="52">
        <v>22100</v>
      </c>
      <c r="BK39" s="53">
        <f t="shared" si="282"/>
        <v>0</v>
      </c>
      <c r="BL39" s="53">
        <f t="shared" si="283"/>
        <v>0</v>
      </c>
      <c r="BM39" s="53">
        <f t="shared" si="284"/>
        <v>0</v>
      </c>
    </row>
    <row r="40" spans="1:65" x14ac:dyDescent="0.25">
      <c r="A40" s="23"/>
      <c r="B40" s="24"/>
      <c r="C40" s="24" t="s">
        <v>169</v>
      </c>
      <c r="D40" s="23"/>
      <c r="E40" s="23"/>
      <c r="F40" s="24"/>
      <c r="G40" s="25">
        <f t="shared" ref="G40:Y40" si="285">SUBTOTAL(9,G37:G39)</f>
        <v>100000</v>
      </c>
      <c r="H40" s="25">
        <f t="shared" si="285"/>
        <v>40000</v>
      </c>
      <c r="I40" s="25">
        <f t="shared" si="285"/>
        <v>0</v>
      </c>
      <c r="J40" s="25">
        <f t="shared" si="285"/>
        <v>0</v>
      </c>
      <c r="K40" s="25">
        <f t="shared" si="285"/>
        <v>20000</v>
      </c>
      <c r="L40" s="25">
        <f t="shared" si="285"/>
        <v>20000</v>
      </c>
      <c r="M40" s="25">
        <f t="shared" si="285"/>
        <v>0</v>
      </c>
      <c r="N40" s="25">
        <f t="shared" si="285"/>
        <v>0</v>
      </c>
      <c r="O40" s="25">
        <f t="shared" si="285"/>
        <v>60000</v>
      </c>
      <c r="P40" s="25">
        <f t="shared" si="285"/>
        <v>20000</v>
      </c>
      <c r="Q40" s="25">
        <f t="shared" si="285"/>
        <v>40000</v>
      </c>
      <c r="R40" s="25">
        <f t="shared" si="285"/>
        <v>0</v>
      </c>
      <c r="S40" s="25">
        <f t="shared" si="285"/>
        <v>-40000</v>
      </c>
      <c r="T40" s="25">
        <f t="shared" si="285"/>
        <v>-60000</v>
      </c>
      <c r="U40" s="34">
        <v>39000</v>
      </c>
      <c r="V40" s="34">
        <v>23600</v>
      </c>
      <c r="W40" s="26">
        <f t="shared" si="285"/>
        <v>-0.04</v>
      </c>
      <c r="X40" s="26">
        <f t="shared" si="285"/>
        <v>-0.16</v>
      </c>
      <c r="Y40" s="26">
        <f t="shared" si="285"/>
        <v>-0.2</v>
      </c>
      <c r="Z40" s="25">
        <f t="shared" ref="Z40:AM40" si="286">SUBTOTAL(9,Z37:Z39)</f>
        <v>100000</v>
      </c>
      <c r="AA40" s="25">
        <f t="shared" si="286"/>
        <v>40000</v>
      </c>
      <c r="AB40" s="25">
        <f t="shared" si="286"/>
        <v>0</v>
      </c>
      <c r="AC40" s="25">
        <f t="shared" si="286"/>
        <v>0</v>
      </c>
      <c r="AD40" s="25">
        <f t="shared" si="286"/>
        <v>20000</v>
      </c>
      <c r="AE40" s="25">
        <f t="shared" si="286"/>
        <v>20000</v>
      </c>
      <c r="AF40" s="25">
        <f t="shared" si="286"/>
        <v>0</v>
      </c>
      <c r="AG40" s="25">
        <f t="shared" si="286"/>
        <v>0</v>
      </c>
      <c r="AH40" s="25">
        <f t="shared" si="286"/>
        <v>60000</v>
      </c>
      <c r="AI40" s="25">
        <f t="shared" si="286"/>
        <v>20000</v>
      </c>
      <c r="AJ40" s="25">
        <f t="shared" si="286"/>
        <v>40000</v>
      </c>
      <c r="AK40" s="25">
        <f t="shared" si="286"/>
        <v>0</v>
      </c>
      <c r="AL40" s="25">
        <f t="shared" si="286"/>
        <v>8000</v>
      </c>
      <c r="AM40" s="25">
        <f t="shared" si="286"/>
        <v>12000</v>
      </c>
      <c r="AN40" s="34">
        <v>39000</v>
      </c>
      <c r="AO40" s="34">
        <v>23600</v>
      </c>
      <c r="AP40" s="26">
        <f t="shared" ref="AP40:AR40" si="287">SUBTOTAL(9,AP37:AP39)</f>
        <v>0</v>
      </c>
      <c r="AQ40" s="26">
        <f t="shared" si="287"/>
        <v>0</v>
      </c>
      <c r="AR40" s="26">
        <f t="shared" si="287"/>
        <v>0</v>
      </c>
      <c r="AS40" s="76">
        <v>-0.04</v>
      </c>
      <c r="AT40" s="76">
        <v>-0.16</v>
      </c>
      <c r="AU40" s="25">
        <f t="shared" ref="AU40:BH40" si="288">SUBTOTAL(9,AU37:AU39)</f>
        <v>100000</v>
      </c>
      <c r="AV40" s="25">
        <f t="shared" si="288"/>
        <v>40000</v>
      </c>
      <c r="AW40" s="25">
        <f t="shared" si="288"/>
        <v>0</v>
      </c>
      <c r="AX40" s="25">
        <f t="shared" si="288"/>
        <v>0</v>
      </c>
      <c r="AY40" s="25">
        <f t="shared" si="288"/>
        <v>20000</v>
      </c>
      <c r="AZ40" s="25">
        <f t="shared" si="288"/>
        <v>20000</v>
      </c>
      <c r="BA40" s="25">
        <f t="shared" si="288"/>
        <v>0</v>
      </c>
      <c r="BB40" s="25">
        <f t="shared" si="288"/>
        <v>0</v>
      </c>
      <c r="BC40" s="25">
        <f t="shared" si="288"/>
        <v>60000</v>
      </c>
      <c r="BD40" s="25">
        <f t="shared" si="288"/>
        <v>20000</v>
      </c>
      <c r="BE40" s="25">
        <f t="shared" si="288"/>
        <v>40000</v>
      </c>
      <c r="BF40" s="25">
        <f t="shared" si="288"/>
        <v>0</v>
      </c>
      <c r="BG40" s="25">
        <f t="shared" si="288"/>
        <v>8000</v>
      </c>
      <c r="BH40" s="25">
        <f t="shared" si="288"/>
        <v>12000</v>
      </c>
      <c r="BI40" s="34">
        <v>39000</v>
      </c>
      <c r="BJ40" s="34">
        <v>23600</v>
      </c>
      <c r="BK40" s="26">
        <f t="shared" ref="BK40:BM40" si="289">SUBTOTAL(9,BK37:BK39)</f>
        <v>-0.04</v>
      </c>
      <c r="BL40" s="26">
        <f t="shared" si="289"/>
        <v>-0.16</v>
      </c>
      <c r="BM40" s="26">
        <f t="shared" si="289"/>
        <v>-0.2</v>
      </c>
    </row>
    <row r="41" spans="1:65" x14ac:dyDescent="0.25">
      <c r="A41" s="2">
        <v>1411</v>
      </c>
      <c r="B41" s="18">
        <v>600010589</v>
      </c>
      <c r="C41" s="18" t="s">
        <v>111</v>
      </c>
      <c r="D41" s="2">
        <v>3121</v>
      </c>
      <c r="E41" s="2" t="s">
        <v>60</v>
      </c>
      <c r="F41" s="18" t="s">
        <v>61</v>
      </c>
      <c r="G41" s="52">
        <f t="shared" ref="G41:G42" si="290">H41+O41</f>
        <v>726040</v>
      </c>
      <c r="H41" s="52">
        <f t="shared" ref="H41:H42" si="291">J41+K41+L41+M41+N41</f>
        <v>681040</v>
      </c>
      <c r="I41" s="46">
        <v>58</v>
      </c>
      <c r="J41" s="48">
        <v>631040</v>
      </c>
      <c r="K41" s="43">
        <v>50000</v>
      </c>
      <c r="L41" s="43"/>
      <c r="M41" s="43"/>
      <c r="N41" s="43"/>
      <c r="O41" s="52">
        <f t="shared" ref="O41:O42" si="292">P41+Q41+R41</f>
        <v>45000</v>
      </c>
      <c r="P41" s="43">
        <v>20000</v>
      </c>
      <c r="Q41" s="43">
        <v>25000</v>
      </c>
      <c r="R41" s="43"/>
      <c r="S41" s="52">
        <f t="shared" ref="S41:S42" si="293">(K41+L41+M41)*-1</f>
        <v>-50000</v>
      </c>
      <c r="T41" s="52">
        <f t="shared" ref="T41:T42" si="294">(P41+Q41)*-1</f>
        <v>-45000</v>
      </c>
      <c r="U41" s="52">
        <v>39000</v>
      </c>
      <c r="V41" s="52">
        <v>23600</v>
      </c>
      <c r="W41" s="53">
        <f t="shared" ref="W41:W42" si="295">IF(S41=0,0,ROUND((L41+M41)/U41/10,2)*-1)</f>
        <v>0</v>
      </c>
      <c r="X41" s="53">
        <f t="shared" ref="X41:X42" si="296">IF(T41=0,0,ROUND(Q41/V41/10,2)*-1)</f>
        <v>-0.11</v>
      </c>
      <c r="Y41" s="53">
        <f t="shared" ref="Y41:Y42" si="297">SUM(W41:X41)</f>
        <v>-0.11</v>
      </c>
      <c r="Z41" s="52">
        <f t="shared" ref="Z41:Z42" si="298">AA41+AH41</f>
        <v>726040</v>
      </c>
      <c r="AA41" s="52">
        <f t="shared" ref="AA41:AA42" si="299">AC41+AD41+AE41+AF41+AG41</f>
        <v>681040</v>
      </c>
      <c r="AB41" s="46">
        <v>58</v>
      </c>
      <c r="AC41" s="48">
        <v>631040</v>
      </c>
      <c r="AD41" s="43">
        <v>50000</v>
      </c>
      <c r="AE41" s="43"/>
      <c r="AF41" s="43"/>
      <c r="AG41" s="43"/>
      <c r="AH41" s="52">
        <f t="shared" ref="AH41:AH42" si="300">AI41+AJ41+AK41</f>
        <v>45000</v>
      </c>
      <c r="AI41" s="43">
        <v>20000</v>
      </c>
      <c r="AJ41" s="43">
        <v>25000</v>
      </c>
      <c r="AK41" s="43"/>
      <c r="AL41" s="52">
        <f t="shared" ref="AL41:AL42" si="301">ROUND((AD41+AE41+AF41)*20%,0)</f>
        <v>10000</v>
      </c>
      <c r="AM41" s="52">
        <f t="shared" ref="AM41:AM42" si="302">ROUND((AI41+AJ41)*20%,0)</f>
        <v>9000</v>
      </c>
      <c r="AN41" s="52">
        <v>50815</v>
      </c>
      <c r="AO41" s="52">
        <v>25126</v>
      </c>
      <c r="AP41" s="53">
        <f t="shared" ref="AP41:AP42" si="303">IF(AL41=0,0,ROUND((AE41+AF41)/AN41/10,2)+AS41)*-1</f>
        <v>0</v>
      </c>
      <c r="AQ41" s="53">
        <f t="shared" ref="AQ41:AQ42" si="304">IF(AM41=0,0,ROUND((AJ41)/AO41/10,2)+AT41)*-1</f>
        <v>9.999999999999995E-3</v>
      </c>
      <c r="AR41" s="53">
        <f t="shared" ref="AR41:AR42" si="305">SUM(AP41:AQ41)</f>
        <v>9.999999999999995E-3</v>
      </c>
      <c r="AS41" s="75">
        <v>0</v>
      </c>
      <c r="AT41" s="75">
        <v>-0.11</v>
      </c>
      <c r="AU41" s="52">
        <f t="shared" ref="AU41:AU42" si="306">AV41+BC41</f>
        <v>726040</v>
      </c>
      <c r="AV41" s="52">
        <f t="shared" ref="AV41:AV42" si="307">AX41+AY41+AZ41+BA41+BB41</f>
        <v>681040</v>
      </c>
      <c r="AW41" s="46">
        <v>58</v>
      </c>
      <c r="AX41" s="48">
        <v>631040</v>
      </c>
      <c r="AY41" s="43">
        <v>50000</v>
      </c>
      <c r="AZ41" s="43"/>
      <c r="BA41" s="43"/>
      <c r="BB41" s="43"/>
      <c r="BC41" s="52">
        <f t="shared" ref="BC41:BC42" si="308">BD41+BE41+BF41</f>
        <v>45000</v>
      </c>
      <c r="BD41" s="43">
        <v>20000</v>
      </c>
      <c r="BE41" s="43">
        <v>25000</v>
      </c>
      <c r="BF41" s="43"/>
      <c r="BG41" s="52">
        <f t="shared" ref="BG41:BG42" si="309">ROUND((AY41+AZ41+BA41)*20%,0)</f>
        <v>10000</v>
      </c>
      <c r="BH41" s="52">
        <f t="shared" ref="BH41:BH42" si="310">ROUND((BD41+BE41)*20%,0)</f>
        <v>9000</v>
      </c>
      <c r="BI41" s="52">
        <v>50815</v>
      </c>
      <c r="BJ41" s="52">
        <v>25126</v>
      </c>
      <c r="BK41" s="53">
        <f t="shared" ref="BK41:BK42" si="311">IF(BG41=0,0,ROUND((AZ41+BA41)/BI41/10,2)+BN41)*-1</f>
        <v>0</v>
      </c>
      <c r="BL41" s="53">
        <f t="shared" ref="BL41:BL42" si="312">IF(BH41=0,0,ROUND((BE41)/BJ41/10,2)+BO41)*-1</f>
        <v>-0.1</v>
      </c>
      <c r="BM41" s="53">
        <f t="shared" ref="BM41:BM42" si="313">SUM(BK41:BL41)</f>
        <v>-0.1</v>
      </c>
    </row>
    <row r="42" spans="1:65" x14ac:dyDescent="0.25">
      <c r="A42" s="2">
        <v>1411</v>
      </c>
      <c r="B42" s="18">
        <v>600010589</v>
      </c>
      <c r="C42" s="18" t="s">
        <v>111</v>
      </c>
      <c r="D42" s="2">
        <v>3121</v>
      </c>
      <c r="E42" s="2" t="s">
        <v>62</v>
      </c>
      <c r="F42" s="18" t="s">
        <v>218</v>
      </c>
      <c r="G42" s="52">
        <f t="shared" si="290"/>
        <v>0</v>
      </c>
      <c r="H42" s="52">
        <f t="shared" si="291"/>
        <v>0</v>
      </c>
      <c r="I42" s="52"/>
      <c r="J42" s="52"/>
      <c r="K42" s="52"/>
      <c r="L42" s="52"/>
      <c r="M42" s="52"/>
      <c r="N42" s="52"/>
      <c r="O42" s="52">
        <f t="shared" si="292"/>
        <v>0</v>
      </c>
      <c r="P42" s="52"/>
      <c r="Q42" s="52"/>
      <c r="R42" s="52"/>
      <c r="S42" s="52">
        <f t="shared" si="293"/>
        <v>0</v>
      </c>
      <c r="T42" s="52">
        <f t="shared" si="294"/>
        <v>0</v>
      </c>
      <c r="U42" s="55" t="s">
        <v>233</v>
      </c>
      <c r="V42" s="55" t="s">
        <v>233</v>
      </c>
      <c r="W42" s="53">
        <f t="shared" si="295"/>
        <v>0</v>
      </c>
      <c r="X42" s="53">
        <f t="shared" si="296"/>
        <v>0</v>
      </c>
      <c r="Y42" s="53">
        <f t="shared" si="297"/>
        <v>0</v>
      </c>
      <c r="Z42" s="52">
        <f t="shared" si="298"/>
        <v>0</v>
      </c>
      <c r="AA42" s="52">
        <f t="shared" si="299"/>
        <v>0</v>
      </c>
      <c r="AB42" s="52"/>
      <c r="AC42" s="52"/>
      <c r="AD42" s="52"/>
      <c r="AE42" s="52"/>
      <c r="AF42" s="52"/>
      <c r="AG42" s="52"/>
      <c r="AH42" s="52">
        <f t="shared" si="300"/>
        <v>0</v>
      </c>
      <c r="AI42" s="52"/>
      <c r="AJ42" s="52"/>
      <c r="AK42" s="52"/>
      <c r="AL42" s="52">
        <f t="shared" si="301"/>
        <v>0</v>
      </c>
      <c r="AM42" s="52">
        <f t="shared" si="302"/>
        <v>0</v>
      </c>
      <c r="AN42" s="55" t="s">
        <v>233</v>
      </c>
      <c r="AO42" s="55" t="s">
        <v>233</v>
      </c>
      <c r="AP42" s="53">
        <f t="shared" si="303"/>
        <v>0</v>
      </c>
      <c r="AQ42" s="53">
        <f t="shared" si="304"/>
        <v>0</v>
      </c>
      <c r="AR42" s="53">
        <f t="shared" si="305"/>
        <v>0</v>
      </c>
      <c r="AS42" s="75">
        <v>0</v>
      </c>
      <c r="AT42" s="75">
        <v>0</v>
      </c>
      <c r="AU42" s="52">
        <f t="shared" si="306"/>
        <v>0</v>
      </c>
      <c r="AV42" s="52">
        <f t="shared" si="307"/>
        <v>0</v>
      </c>
      <c r="AW42" s="52"/>
      <c r="AX42" s="52"/>
      <c r="AY42" s="52"/>
      <c r="AZ42" s="52"/>
      <c r="BA42" s="52"/>
      <c r="BB42" s="52"/>
      <c r="BC42" s="52">
        <f t="shared" si="308"/>
        <v>0</v>
      </c>
      <c r="BD42" s="52"/>
      <c r="BE42" s="52"/>
      <c r="BF42" s="52"/>
      <c r="BG42" s="52">
        <f t="shared" si="309"/>
        <v>0</v>
      </c>
      <c r="BH42" s="52">
        <f t="shared" si="310"/>
        <v>0</v>
      </c>
      <c r="BI42" s="55" t="s">
        <v>233</v>
      </c>
      <c r="BJ42" s="55" t="s">
        <v>233</v>
      </c>
      <c r="BK42" s="53">
        <f t="shared" si="311"/>
        <v>0</v>
      </c>
      <c r="BL42" s="53">
        <f t="shared" si="312"/>
        <v>0</v>
      </c>
      <c r="BM42" s="53">
        <f t="shared" si="313"/>
        <v>0</v>
      </c>
    </row>
    <row r="43" spans="1:65" x14ac:dyDescent="0.25">
      <c r="A43" s="23"/>
      <c r="B43" s="24"/>
      <c r="C43" s="24" t="s">
        <v>170</v>
      </c>
      <c r="D43" s="23"/>
      <c r="E43" s="23"/>
      <c r="F43" s="24"/>
      <c r="G43" s="25">
        <f t="shared" ref="G43:Y43" si="314">SUBTOTAL(9,G41:G42)</f>
        <v>726040</v>
      </c>
      <c r="H43" s="25">
        <f t="shared" si="314"/>
        <v>681040</v>
      </c>
      <c r="I43" s="25">
        <f t="shared" si="314"/>
        <v>58</v>
      </c>
      <c r="J43" s="25">
        <f t="shared" si="314"/>
        <v>631040</v>
      </c>
      <c r="K43" s="25">
        <f t="shared" si="314"/>
        <v>50000</v>
      </c>
      <c r="L43" s="25">
        <f t="shared" si="314"/>
        <v>0</v>
      </c>
      <c r="M43" s="25">
        <f t="shared" si="314"/>
        <v>0</v>
      </c>
      <c r="N43" s="25">
        <f t="shared" si="314"/>
        <v>0</v>
      </c>
      <c r="O43" s="25">
        <f t="shared" si="314"/>
        <v>45000</v>
      </c>
      <c r="P43" s="25">
        <f t="shared" si="314"/>
        <v>20000</v>
      </c>
      <c r="Q43" s="25">
        <f t="shared" si="314"/>
        <v>25000</v>
      </c>
      <c r="R43" s="25">
        <f t="shared" si="314"/>
        <v>0</v>
      </c>
      <c r="S43" s="25">
        <f t="shared" si="314"/>
        <v>-50000</v>
      </c>
      <c r="T43" s="25">
        <f t="shared" si="314"/>
        <v>-45000</v>
      </c>
      <c r="U43" s="34">
        <v>39000</v>
      </c>
      <c r="V43" s="34">
        <v>23600</v>
      </c>
      <c r="W43" s="26">
        <f t="shared" si="314"/>
        <v>0</v>
      </c>
      <c r="X43" s="26">
        <f t="shared" si="314"/>
        <v>-0.11</v>
      </c>
      <c r="Y43" s="26">
        <f t="shared" si="314"/>
        <v>-0.11</v>
      </c>
      <c r="Z43" s="25">
        <f t="shared" ref="Z43:AM43" si="315">SUBTOTAL(9,Z41:Z42)</f>
        <v>726040</v>
      </c>
      <c r="AA43" s="25">
        <f t="shared" si="315"/>
        <v>681040</v>
      </c>
      <c r="AB43" s="25">
        <f t="shared" si="315"/>
        <v>58</v>
      </c>
      <c r="AC43" s="25">
        <f t="shared" si="315"/>
        <v>631040</v>
      </c>
      <c r="AD43" s="25">
        <f t="shared" si="315"/>
        <v>50000</v>
      </c>
      <c r="AE43" s="25">
        <f t="shared" si="315"/>
        <v>0</v>
      </c>
      <c r="AF43" s="25">
        <f t="shared" si="315"/>
        <v>0</v>
      </c>
      <c r="AG43" s="25">
        <f t="shared" si="315"/>
        <v>0</v>
      </c>
      <c r="AH43" s="25">
        <f t="shared" si="315"/>
        <v>45000</v>
      </c>
      <c r="AI43" s="25">
        <f t="shared" si="315"/>
        <v>20000</v>
      </c>
      <c r="AJ43" s="25">
        <f t="shared" si="315"/>
        <v>25000</v>
      </c>
      <c r="AK43" s="25">
        <f t="shared" si="315"/>
        <v>0</v>
      </c>
      <c r="AL43" s="25">
        <f t="shared" si="315"/>
        <v>10000</v>
      </c>
      <c r="AM43" s="25">
        <f t="shared" si="315"/>
        <v>9000</v>
      </c>
      <c r="AN43" s="34">
        <v>39000</v>
      </c>
      <c r="AO43" s="34">
        <v>23600</v>
      </c>
      <c r="AP43" s="26">
        <f t="shared" ref="AP43:AR43" si="316">SUBTOTAL(9,AP41:AP42)</f>
        <v>0</v>
      </c>
      <c r="AQ43" s="26">
        <f t="shared" si="316"/>
        <v>9.999999999999995E-3</v>
      </c>
      <c r="AR43" s="26">
        <f t="shared" si="316"/>
        <v>9.999999999999995E-3</v>
      </c>
      <c r="AS43" s="76">
        <v>0</v>
      </c>
      <c r="AT43" s="76">
        <v>-0.11</v>
      </c>
      <c r="AU43" s="25">
        <f t="shared" ref="AU43:BH43" si="317">SUBTOTAL(9,AU41:AU42)</f>
        <v>726040</v>
      </c>
      <c r="AV43" s="25">
        <f t="shared" si="317"/>
        <v>681040</v>
      </c>
      <c r="AW43" s="25">
        <f t="shared" si="317"/>
        <v>58</v>
      </c>
      <c r="AX43" s="25">
        <f t="shared" si="317"/>
        <v>631040</v>
      </c>
      <c r="AY43" s="25">
        <f t="shared" si="317"/>
        <v>50000</v>
      </c>
      <c r="AZ43" s="25">
        <f t="shared" si="317"/>
        <v>0</v>
      </c>
      <c r="BA43" s="25">
        <f t="shared" si="317"/>
        <v>0</v>
      </c>
      <c r="BB43" s="25">
        <f t="shared" si="317"/>
        <v>0</v>
      </c>
      <c r="BC43" s="25">
        <f t="shared" si="317"/>
        <v>45000</v>
      </c>
      <c r="BD43" s="25">
        <f t="shared" si="317"/>
        <v>20000</v>
      </c>
      <c r="BE43" s="25">
        <f t="shared" si="317"/>
        <v>25000</v>
      </c>
      <c r="BF43" s="25">
        <f t="shared" si="317"/>
        <v>0</v>
      </c>
      <c r="BG43" s="25">
        <f t="shared" si="317"/>
        <v>10000</v>
      </c>
      <c r="BH43" s="25">
        <f t="shared" si="317"/>
        <v>9000</v>
      </c>
      <c r="BI43" s="34">
        <v>39000</v>
      </c>
      <c r="BJ43" s="34">
        <v>23600</v>
      </c>
      <c r="BK43" s="26">
        <f t="shared" ref="BK43:BM43" si="318">SUBTOTAL(9,BK41:BK42)</f>
        <v>0</v>
      </c>
      <c r="BL43" s="26">
        <f t="shared" si="318"/>
        <v>-0.1</v>
      </c>
      <c r="BM43" s="26">
        <f t="shared" si="318"/>
        <v>-0.1</v>
      </c>
    </row>
    <row r="44" spans="1:65" x14ac:dyDescent="0.25">
      <c r="A44" s="2">
        <v>1412</v>
      </c>
      <c r="B44" s="18">
        <v>600010015</v>
      </c>
      <c r="C44" s="18" t="s">
        <v>112</v>
      </c>
      <c r="D44" s="2">
        <v>3122</v>
      </c>
      <c r="E44" s="2" t="s">
        <v>60</v>
      </c>
      <c r="F44" s="18" t="s">
        <v>61</v>
      </c>
      <c r="G44" s="52">
        <f t="shared" ref="G44:G45" si="319">H44+O44</f>
        <v>0</v>
      </c>
      <c r="H44" s="52">
        <f t="shared" ref="H44:H45" si="320">J44+K44+L44+M44+N44</f>
        <v>0</v>
      </c>
      <c r="I44" s="52"/>
      <c r="J44" s="52"/>
      <c r="K44" s="52"/>
      <c r="L44" s="52"/>
      <c r="M44" s="52"/>
      <c r="N44" s="52"/>
      <c r="O44" s="52">
        <f t="shared" ref="O44:O45" si="321">P44+Q44+R44</f>
        <v>0</v>
      </c>
      <c r="P44" s="52"/>
      <c r="Q44" s="52"/>
      <c r="R44" s="52"/>
      <c r="S44" s="52">
        <f t="shared" ref="S44:S45" si="322">(K44+L44+M44)*-1</f>
        <v>0</v>
      </c>
      <c r="T44" s="52">
        <f t="shared" ref="T44:T45" si="323">(P44+Q44)*-1</f>
        <v>0</v>
      </c>
      <c r="U44" s="52">
        <v>39000</v>
      </c>
      <c r="V44" s="52">
        <v>23600</v>
      </c>
      <c r="W44" s="53">
        <f t="shared" ref="W44:W45" si="324">IF(S44=0,0,ROUND((L44+M44)/U44/10,2)*-1)</f>
        <v>0</v>
      </c>
      <c r="X44" s="53">
        <f t="shared" ref="X44:X45" si="325">IF(T44=0,0,ROUND(Q44/V44/10,2)*-1)</f>
        <v>0</v>
      </c>
      <c r="Y44" s="53">
        <f t="shared" ref="Y44:Y45" si="326">SUM(W44:X44)</f>
        <v>0</v>
      </c>
      <c r="Z44" s="52">
        <f t="shared" ref="Z44:Z45" si="327">AA44+AH44</f>
        <v>0</v>
      </c>
      <c r="AA44" s="52">
        <f t="shared" ref="AA44:AA45" si="328">AC44+AD44+AE44+AF44+AG44</f>
        <v>0</v>
      </c>
      <c r="AB44" s="52"/>
      <c r="AC44" s="52"/>
      <c r="AD44" s="52"/>
      <c r="AE44" s="52"/>
      <c r="AF44" s="52"/>
      <c r="AG44" s="52"/>
      <c r="AH44" s="52">
        <f t="shared" ref="AH44:AH45" si="329">AI44+AJ44+AK44</f>
        <v>0</v>
      </c>
      <c r="AI44" s="52"/>
      <c r="AJ44" s="52"/>
      <c r="AK44" s="52"/>
      <c r="AL44" s="52">
        <f t="shared" ref="AL44:AL45" si="330">ROUND((AD44+AE44+AF44)*20%,0)</f>
        <v>0</v>
      </c>
      <c r="AM44" s="52">
        <f t="shared" ref="AM44:AM45" si="331">ROUND((AI44+AJ44)*20%,0)</f>
        <v>0</v>
      </c>
      <c r="AN44" s="52">
        <v>50815</v>
      </c>
      <c r="AO44" s="52">
        <v>25126</v>
      </c>
      <c r="AP44" s="53">
        <f t="shared" ref="AP44:AP45" si="332">IF(AL44=0,0,ROUND((AE44+AF44)/AN44/10,2)+AS44)*-1</f>
        <v>0</v>
      </c>
      <c r="AQ44" s="53">
        <f t="shared" ref="AQ44:AQ45" si="333">IF(AM44=0,0,ROUND((AJ44)/AO44/10,2)+AT44)*-1</f>
        <v>0</v>
      </c>
      <c r="AR44" s="53">
        <f t="shared" ref="AR44:AR45" si="334">SUM(AP44:AQ44)</f>
        <v>0</v>
      </c>
      <c r="AS44" s="75">
        <v>0</v>
      </c>
      <c r="AT44" s="75">
        <v>0</v>
      </c>
      <c r="AU44" s="52">
        <f t="shared" ref="AU44:AU45" si="335">AV44+BC44</f>
        <v>0</v>
      </c>
      <c r="AV44" s="52">
        <f t="shared" ref="AV44:AV45" si="336">AX44+AY44+AZ44+BA44+BB44</f>
        <v>0</v>
      </c>
      <c r="AW44" s="52"/>
      <c r="AX44" s="52"/>
      <c r="AY44" s="52"/>
      <c r="AZ44" s="52"/>
      <c r="BA44" s="52"/>
      <c r="BB44" s="52"/>
      <c r="BC44" s="52">
        <f t="shared" ref="BC44:BC45" si="337">BD44+BE44+BF44</f>
        <v>0</v>
      </c>
      <c r="BD44" s="52"/>
      <c r="BE44" s="52"/>
      <c r="BF44" s="52"/>
      <c r="BG44" s="52">
        <f t="shared" ref="BG44:BG45" si="338">ROUND((AY44+AZ44+BA44)*20%,0)</f>
        <v>0</v>
      </c>
      <c r="BH44" s="52">
        <f t="shared" ref="BH44:BH45" si="339">ROUND((BD44+BE44)*20%,0)</f>
        <v>0</v>
      </c>
      <c r="BI44" s="52">
        <v>50815</v>
      </c>
      <c r="BJ44" s="52">
        <v>25126</v>
      </c>
      <c r="BK44" s="53">
        <f t="shared" ref="BK44:BK45" si="340">IF(BG44=0,0,ROUND((AZ44+BA44)/BI44/10,2)+BN44)*-1</f>
        <v>0</v>
      </c>
      <c r="BL44" s="53">
        <f t="shared" ref="BL44:BL45" si="341">IF(BH44=0,0,ROUND((BE44)/BJ44/10,2)+BO44)*-1</f>
        <v>0</v>
      </c>
      <c r="BM44" s="53">
        <f t="shared" ref="BM44:BM45" si="342">SUM(BK44:BL44)</f>
        <v>0</v>
      </c>
    </row>
    <row r="45" spans="1:65" x14ac:dyDescent="0.25">
      <c r="A45" s="2">
        <v>1412</v>
      </c>
      <c r="B45" s="18">
        <v>600010015</v>
      </c>
      <c r="C45" s="18" t="s">
        <v>112</v>
      </c>
      <c r="D45" s="2">
        <v>3122</v>
      </c>
      <c r="E45" s="2" t="s">
        <v>62</v>
      </c>
      <c r="F45" s="18" t="s">
        <v>218</v>
      </c>
      <c r="G45" s="52">
        <f t="shared" si="319"/>
        <v>0</v>
      </c>
      <c r="H45" s="52">
        <f t="shared" si="320"/>
        <v>0</v>
      </c>
      <c r="I45" s="52"/>
      <c r="J45" s="52"/>
      <c r="K45" s="52"/>
      <c r="L45" s="52"/>
      <c r="M45" s="52"/>
      <c r="N45" s="52"/>
      <c r="O45" s="52">
        <f t="shared" si="321"/>
        <v>0</v>
      </c>
      <c r="P45" s="52"/>
      <c r="Q45" s="52"/>
      <c r="R45" s="52"/>
      <c r="S45" s="52">
        <f t="shared" si="322"/>
        <v>0</v>
      </c>
      <c r="T45" s="52">
        <f t="shared" si="323"/>
        <v>0</v>
      </c>
      <c r="U45" s="55" t="s">
        <v>233</v>
      </c>
      <c r="V45" s="55" t="s">
        <v>233</v>
      </c>
      <c r="W45" s="53">
        <f t="shared" si="324"/>
        <v>0</v>
      </c>
      <c r="X45" s="53">
        <f t="shared" si="325"/>
        <v>0</v>
      </c>
      <c r="Y45" s="53">
        <f t="shared" si="326"/>
        <v>0</v>
      </c>
      <c r="Z45" s="52">
        <f t="shared" si="327"/>
        <v>0</v>
      </c>
      <c r="AA45" s="52">
        <f t="shared" si="328"/>
        <v>0</v>
      </c>
      <c r="AB45" s="52"/>
      <c r="AC45" s="52"/>
      <c r="AD45" s="52"/>
      <c r="AE45" s="52"/>
      <c r="AF45" s="52"/>
      <c r="AG45" s="52"/>
      <c r="AH45" s="52">
        <f t="shared" si="329"/>
        <v>0</v>
      </c>
      <c r="AI45" s="52"/>
      <c r="AJ45" s="52"/>
      <c r="AK45" s="52"/>
      <c r="AL45" s="52">
        <f t="shared" si="330"/>
        <v>0</v>
      </c>
      <c r="AM45" s="52">
        <f t="shared" si="331"/>
        <v>0</v>
      </c>
      <c r="AN45" s="55" t="s">
        <v>233</v>
      </c>
      <c r="AO45" s="55" t="s">
        <v>233</v>
      </c>
      <c r="AP45" s="53">
        <f t="shared" si="332"/>
        <v>0</v>
      </c>
      <c r="AQ45" s="53">
        <f t="shared" si="333"/>
        <v>0</v>
      </c>
      <c r="AR45" s="53">
        <f t="shared" si="334"/>
        <v>0</v>
      </c>
      <c r="AS45" s="75">
        <v>0</v>
      </c>
      <c r="AT45" s="75">
        <v>0</v>
      </c>
      <c r="AU45" s="52">
        <f t="shared" si="335"/>
        <v>0</v>
      </c>
      <c r="AV45" s="52">
        <f t="shared" si="336"/>
        <v>0</v>
      </c>
      <c r="AW45" s="52"/>
      <c r="AX45" s="52"/>
      <c r="AY45" s="52"/>
      <c r="AZ45" s="52"/>
      <c r="BA45" s="52"/>
      <c r="BB45" s="52"/>
      <c r="BC45" s="52">
        <f t="shared" si="337"/>
        <v>0</v>
      </c>
      <c r="BD45" s="52"/>
      <c r="BE45" s="52"/>
      <c r="BF45" s="52"/>
      <c r="BG45" s="52">
        <f t="shared" si="338"/>
        <v>0</v>
      </c>
      <c r="BH45" s="52">
        <f t="shared" si="339"/>
        <v>0</v>
      </c>
      <c r="BI45" s="55" t="s">
        <v>233</v>
      </c>
      <c r="BJ45" s="55" t="s">
        <v>233</v>
      </c>
      <c r="BK45" s="53">
        <f t="shared" si="340"/>
        <v>0</v>
      </c>
      <c r="BL45" s="53">
        <f t="shared" si="341"/>
        <v>0</v>
      </c>
      <c r="BM45" s="53">
        <f t="shared" si="342"/>
        <v>0</v>
      </c>
    </row>
    <row r="46" spans="1:65" x14ac:dyDescent="0.25">
      <c r="A46" s="23"/>
      <c r="B46" s="24"/>
      <c r="C46" s="24" t="s">
        <v>171</v>
      </c>
      <c r="D46" s="23"/>
      <c r="E46" s="23"/>
      <c r="F46" s="24"/>
      <c r="G46" s="25">
        <f t="shared" ref="G46:Y46" si="343">SUBTOTAL(9,G44:G45)</f>
        <v>0</v>
      </c>
      <c r="H46" s="25">
        <f t="shared" si="343"/>
        <v>0</v>
      </c>
      <c r="I46" s="25">
        <f t="shared" si="343"/>
        <v>0</v>
      </c>
      <c r="J46" s="25">
        <f t="shared" si="343"/>
        <v>0</v>
      </c>
      <c r="K46" s="25">
        <f t="shared" si="343"/>
        <v>0</v>
      </c>
      <c r="L46" s="25">
        <f t="shared" si="343"/>
        <v>0</v>
      </c>
      <c r="M46" s="25">
        <f t="shared" si="343"/>
        <v>0</v>
      </c>
      <c r="N46" s="25">
        <f t="shared" si="343"/>
        <v>0</v>
      </c>
      <c r="O46" s="25">
        <f t="shared" si="343"/>
        <v>0</v>
      </c>
      <c r="P46" s="25">
        <f t="shared" si="343"/>
        <v>0</v>
      </c>
      <c r="Q46" s="25">
        <f t="shared" si="343"/>
        <v>0</v>
      </c>
      <c r="R46" s="25">
        <f t="shared" si="343"/>
        <v>0</v>
      </c>
      <c r="S46" s="25">
        <f t="shared" si="343"/>
        <v>0</v>
      </c>
      <c r="T46" s="25">
        <f t="shared" si="343"/>
        <v>0</v>
      </c>
      <c r="U46" s="34">
        <v>39000</v>
      </c>
      <c r="V46" s="34">
        <v>23600</v>
      </c>
      <c r="W46" s="26">
        <f t="shared" si="343"/>
        <v>0</v>
      </c>
      <c r="X46" s="26">
        <f t="shared" si="343"/>
        <v>0</v>
      </c>
      <c r="Y46" s="26">
        <f t="shared" si="343"/>
        <v>0</v>
      </c>
      <c r="Z46" s="25">
        <f t="shared" ref="Z46:AM46" si="344">SUBTOTAL(9,Z44:Z45)</f>
        <v>0</v>
      </c>
      <c r="AA46" s="25">
        <f t="shared" si="344"/>
        <v>0</v>
      </c>
      <c r="AB46" s="25">
        <f t="shared" si="344"/>
        <v>0</v>
      </c>
      <c r="AC46" s="25">
        <f t="shared" si="344"/>
        <v>0</v>
      </c>
      <c r="AD46" s="25">
        <f t="shared" si="344"/>
        <v>0</v>
      </c>
      <c r="AE46" s="25">
        <f t="shared" si="344"/>
        <v>0</v>
      </c>
      <c r="AF46" s="25">
        <f t="shared" si="344"/>
        <v>0</v>
      </c>
      <c r="AG46" s="25">
        <f t="shared" si="344"/>
        <v>0</v>
      </c>
      <c r="AH46" s="25">
        <f t="shared" si="344"/>
        <v>0</v>
      </c>
      <c r="AI46" s="25">
        <f t="shared" si="344"/>
        <v>0</v>
      </c>
      <c r="AJ46" s="25">
        <f t="shared" si="344"/>
        <v>0</v>
      </c>
      <c r="AK46" s="25">
        <f t="shared" si="344"/>
        <v>0</v>
      </c>
      <c r="AL46" s="25">
        <f t="shared" si="344"/>
        <v>0</v>
      </c>
      <c r="AM46" s="25">
        <f t="shared" si="344"/>
        <v>0</v>
      </c>
      <c r="AN46" s="34">
        <v>39000</v>
      </c>
      <c r="AO46" s="34">
        <v>23600</v>
      </c>
      <c r="AP46" s="26">
        <f t="shared" ref="AP46:AR46" si="345">SUBTOTAL(9,AP44:AP45)</f>
        <v>0</v>
      </c>
      <c r="AQ46" s="26">
        <f t="shared" si="345"/>
        <v>0</v>
      </c>
      <c r="AR46" s="26">
        <f t="shared" si="345"/>
        <v>0</v>
      </c>
      <c r="AS46" s="76">
        <v>0</v>
      </c>
      <c r="AT46" s="76">
        <v>0</v>
      </c>
      <c r="AU46" s="25">
        <f t="shared" ref="AU46:BH46" si="346">SUBTOTAL(9,AU44:AU45)</f>
        <v>0</v>
      </c>
      <c r="AV46" s="25">
        <f t="shared" si="346"/>
        <v>0</v>
      </c>
      <c r="AW46" s="25">
        <f t="shared" si="346"/>
        <v>0</v>
      </c>
      <c r="AX46" s="25">
        <f t="shared" si="346"/>
        <v>0</v>
      </c>
      <c r="AY46" s="25">
        <f t="shared" si="346"/>
        <v>0</v>
      </c>
      <c r="AZ46" s="25">
        <f t="shared" si="346"/>
        <v>0</v>
      </c>
      <c r="BA46" s="25">
        <f t="shared" si="346"/>
        <v>0</v>
      </c>
      <c r="BB46" s="25">
        <f t="shared" si="346"/>
        <v>0</v>
      </c>
      <c r="BC46" s="25">
        <f t="shared" si="346"/>
        <v>0</v>
      </c>
      <c r="BD46" s="25">
        <f t="shared" si="346"/>
        <v>0</v>
      </c>
      <c r="BE46" s="25">
        <f t="shared" si="346"/>
        <v>0</v>
      </c>
      <c r="BF46" s="25">
        <f t="shared" si="346"/>
        <v>0</v>
      </c>
      <c r="BG46" s="25">
        <f t="shared" si="346"/>
        <v>0</v>
      </c>
      <c r="BH46" s="25">
        <f t="shared" si="346"/>
        <v>0</v>
      </c>
      <c r="BI46" s="34">
        <v>39000</v>
      </c>
      <c r="BJ46" s="34">
        <v>23600</v>
      </c>
      <c r="BK46" s="26">
        <f t="shared" ref="BK46:BM46" si="347">SUBTOTAL(9,BK44:BK45)</f>
        <v>0</v>
      </c>
      <c r="BL46" s="26">
        <f t="shared" si="347"/>
        <v>0</v>
      </c>
      <c r="BM46" s="26">
        <f t="shared" si="347"/>
        <v>0</v>
      </c>
    </row>
    <row r="47" spans="1:65" x14ac:dyDescent="0.25">
      <c r="A47" s="2">
        <v>1413</v>
      </c>
      <c r="B47" s="18">
        <v>600020380</v>
      </c>
      <c r="C47" s="18" t="s">
        <v>113</v>
      </c>
      <c r="D47" s="2">
        <v>3122</v>
      </c>
      <c r="E47" s="2" t="s">
        <v>60</v>
      </c>
      <c r="F47" s="18" t="s">
        <v>61</v>
      </c>
      <c r="G47" s="52">
        <f t="shared" ref="G47:G49" si="348">H47+O47</f>
        <v>439800</v>
      </c>
      <c r="H47" s="52">
        <f t="shared" ref="H47:H49" si="349">J47+K47+L47+M47+N47</f>
        <v>228800</v>
      </c>
      <c r="I47" s="46">
        <v>4</v>
      </c>
      <c r="J47" s="47">
        <v>96800</v>
      </c>
      <c r="K47" s="43"/>
      <c r="L47" s="43">
        <v>132000</v>
      </c>
      <c r="M47" s="43"/>
      <c r="N47" s="52"/>
      <c r="O47" s="52">
        <f t="shared" ref="O47:O49" si="350">P47+Q47+R47</f>
        <v>211000</v>
      </c>
      <c r="P47" s="43"/>
      <c r="Q47" s="43">
        <v>211000</v>
      </c>
      <c r="R47" s="43"/>
      <c r="S47" s="52">
        <f t="shared" ref="S47:S49" si="351">(K47+L47+M47)*-1</f>
        <v>-132000</v>
      </c>
      <c r="T47" s="52">
        <f t="shared" ref="T47:T49" si="352">(P47+Q47)*-1</f>
        <v>-211000</v>
      </c>
      <c r="U47" s="52">
        <v>39000</v>
      </c>
      <c r="V47" s="52">
        <v>23600</v>
      </c>
      <c r="W47" s="53">
        <f t="shared" ref="W47:W49" si="353">IF(S47=0,0,ROUND((L47+M47)/U47/10,2)*-1)</f>
        <v>-0.34</v>
      </c>
      <c r="X47" s="53">
        <f t="shared" ref="X47:X49" si="354">IF(T47=0,0,ROUND(Q47/V47/10,2)*-1)</f>
        <v>-0.89</v>
      </c>
      <c r="Y47" s="53">
        <f t="shared" ref="Y47:Y49" si="355">SUM(W47:X47)</f>
        <v>-1.23</v>
      </c>
      <c r="Z47" s="52">
        <f t="shared" ref="Z47:Z49" si="356">AA47+AH47</f>
        <v>439800</v>
      </c>
      <c r="AA47" s="52">
        <f t="shared" ref="AA47:AA49" si="357">AC47+AD47+AE47+AF47+AG47</f>
        <v>228800</v>
      </c>
      <c r="AB47" s="46">
        <v>4</v>
      </c>
      <c r="AC47" s="47">
        <v>96800</v>
      </c>
      <c r="AD47" s="43"/>
      <c r="AE47" s="43">
        <v>132000</v>
      </c>
      <c r="AF47" s="43"/>
      <c r="AG47" s="52"/>
      <c r="AH47" s="52">
        <f t="shared" ref="AH47:AH49" si="358">AI47+AJ47+AK47</f>
        <v>211000</v>
      </c>
      <c r="AI47" s="43"/>
      <c r="AJ47" s="43">
        <v>211000</v>
      </c>
      <c r="AK47" s="43"/>
      <c r="AL47" s="52">
        <f t="shared" ref="AL47:AL49" si="359">ROUND((AD47+AE47+AF47)*20%,0)</f>
        <v>26400</v>
      </c>
      <c r="AM47" s="52">
        <f t="shared" ref="AM47:AM49" si="360">ROUND((AI47+AJ47)*20%,0)</f>
        <v>42200</v>
      </c>
      <c r="AN47" s="52">
        <v>50815</v>
      </c>
      <c r="AO47" s="52">
        <v>25126</v>
      </c>
      <c r="AP47" s="53">
        <f t="shared" ref="AP47:AP49" si="361">IF(AL47=0,0,ROUND((AE47+AF47)/AN47/10,2)+AS47)*-1</f>
        <v>8.0000000000000016E-2</v>
      </c>
      <c r="AQ47" s="53">
        <f t="shared" ref="AQ47:AQ49" si="362">IF(AM47=0,0,ROUND((AJ47)/AO47/10,2)+AT47)*-1</f>
        <v>5.0000000000000044E-2</v>
      </c>
      <c r="AR47" s="53">
        <f t="shared" ref="AR47:AR49" si="363">SUM(AP47:AQ47)</f>
        <v>0.13000000000000006</v>
      </c>
      <c r="AS47" s="75">
        <v>-0.34</v>
      </c>
      <c r="AT47" s="75">
        <v>-0.89</v>
      </c>
      <c r="AU47" s="52">
        <f t="shared" ref="AU47:AU49" si="364">AV47+BC47</f>
        <v>439800</v>
      </c>
      <c r="AV47" s="52">
        <f t="shared" ref="AV47:AV49" si="365">AX47+AY47+AZ47+BA47+BB47</f>
        <v>228800</v>
      </c>
      <c r="AW47" s="46">
        <v>4</v>
      </c>
      <c r="AX47" s="47">
        <v>96800</v>
      </c>
      <c r="AY47" s="43"/>
      <c r="AZ47" s="43">
        <v>132000</v>
      </c>
      <c r="BA47" s="43"/>
      <c r="BB47" s="52"/>
      <c r="BC47" s="52">
        <f t="shared" ref="BC47:BC49" si="366">BD47+BE47+BF47</f>
        <v>211000</v>
      </c>
      <c r="BD47" s="43"/>
      <c r="BE47" s="43">
        <v>211000</v>
      </c>
      <c r="BF47" s="43"/>
      <c r="BG47" s="52">
        <f t="shared" ref="BG47:BG49" si="367">ROUND((AY47+AZ47+BA47)*20%,0)</f>
        <v>26400</v>
      </c>
      <c r="BH47" s="52">
        <f t="shared" ref="BH47:BH49" si="368">ROUND((BD47+BE47)*20%,0)</f>
        <v>42200</v>
      </c>
      <c r="BI47" s="52">
        <v>50815</v>
      </c>
      <c r="BJ47" s="52">
        <v>25126</v>
      </c>
      <c r="BK47" s="53">
        <f t="shared" ref="BK47:BK49" si="369">IF(BG47=0,0,ROUND((AZ47+BA47)/BI47/10,2)+BN47)*-1</f>
        <v>-0.26</v>
      </c>
      <c r="BL47" s="53">
        <f t="shared" ref="BL47:BL49" si="370">IF(BH47=0,0,ROUND((BE47)/BJ47/10,2)+BO47)*-1</f>
        <v>-0.84</v>
      </c>
      <c r="BM47" s="53">
        <f t="shared" ref="BM47:BM49" si="371">SUM(BK47:BL47)</f>
        <v>-1.1000000000000001</v>
      </c>
    </row>
    <row r="48" spans="1:65" x14ac:dyDescent="0.25">
      <c r="A48" s="2">
        <v>1413</v>
      </c>
      <c r="B48" s="18">
        <v>600020380</v>
      </c>
      <c r="C48" s="18" t="s">
        <v>113</v>
      </c>
      <c r="D48" s="2">
        <v>3122</v>
      </c>
      <c r="E48" s="2" t="s">
        <v>62</v>
      </c>
      <c r="F48" s="18" t="s">
        <v>218</v>
      </c>
      <c r="G48" s="52">
        <f t="shared" si="348"/>
        <v>0</v>
      </c>
      <c r="H48" s="52">
        <f t="shared" si="349"/>
        <v>0</v>
      </c>
      <c r="I48" s="52"/>
      <c r="J48" s="52"/>
      <c r="K48" s="52"/>
      <c r="L48" s="52"/>
      <c r="M48" s="52"/>
      <c r="N48" s="52"/>
      <c r="O48" s="52">
        <f t="shared" si="350"/>
        <v>0</v>
      </c>
      <c r="P48" s="52"/>
      <c r="Q48" s="52"/>
      <c r="R48" s="52"/>
      <c r="S48" s="52">
        <f t="shared" si="351"/>
        <v>0</v>
      </c>
      <c r="T48" s="52">
        <f t="shared" si="352"/>
        <v>0</v>
      </c>
      <c r="U48" s="55" t="s">
        <v>233</v>
      </c>
      <c r="V48" s="55" t="s">
        <v>233</v>
      </c>
      <c r="W48" s="53">
        <f t="shared" si="353"/>
        <v>0</v>
      </c>
      <c r="X48" s="53">
        <f t="shared" si="354"/>
        <v>0</v>
      </c>
      <c r="Y48" s="53">
        <f t="shared" si="355"/>
        <v>0</v>
      </c>
      <c r="Z48" s="52">
        <f t="shared" si="356"/>
        <v>0</v>
      </c>
      <c r="AA48" s="52">
        <f t="shared" si="357"/>
        <v>0</v>
      </c>
      <c r="AB48" s="52"/>
      <c r="AC48" s="52"/>
      <c r="AD48" s="52"/>
      <c r="AE48" s="52"/>
      <c r="AF48" s="52"/>
      <c r="AG48" s="52"/>
      <c r="AH48" s="52">
        <f t="shared" si="358"/>
        <v>0</v>
      </c>
      <c r="AI48" s="52"/>
      <c r="AJ48" s="52"/>
      <c r="AK48" s="52"/>
      <c r="AL48" s="52">
        <f t="shared" si="359"/>
        <v>0</v>
      </c>
      <c r="AM48" s="52">
        <f t="shared" si="360"/>
        <v>0</v>
      </c>
      <c r="AN48" s="55" t="s">
        <v>233</v>
      </c>
      <c r="AO48" s="55" t="s">
        <v>233</v>
      </c>
      <c r="AP48" s="53">
        <f t="shared" si="361"/>
        <v>0</v>
      </c>
      <c r="AQ48" s="53">
        <f t="shared" si="362"/>
        <v>0</v>
      </c>
      <c r="AR48" s="53">
        <f t="shared" si="363"/>
        <v>0</v>
      </c>
      <c r="AS48" s="75">
        <v>0</v>
      </c>
      <c r="AT48" s="75">
        <v>0</v>
      </c>
      <c r="AU48" s="52">
        <f t="shared" si="364"/>
        <v>0</v>
      </c>
      <c r="AV48" s="52">
        <f t="shared" si="365"/>
        <v>0</v>
      </c>
      <c r="AW48" s="52"/>
      <c r="AX48" s="52"/>
      <c r="AY48" s="52"/>
      <c r="AZ48" s="52"/>
      <c r="BA48" s="52"/>
      <c r="BB48" s="52"/>
      <c r="BC48" s="52">
        <f t="shared" si="366"/>
        <v>0</v>
      </c>
      <c r="BD48" s="52"/>
      <c r="BE48" s="52"/>
      <c r="BF48" s="52"/>
      <c r="BG48" s="52">
        <f t="shared" si="367"/>
        <v>0</v>
      </c>
      <c r="BH48" s="52">
        <f t="shared" si="368"/>
        <v>0</v>
      </c>
      <c r="BI48" s="55" t="s">
        <v>233</v>
      </c>
      <c r="BJ48" s="55" t="s">
        <v>233</v>
      </c>
      <c r="BK48" s="53">
        <f t="shared" si="369"/>
        <v>0</v>
      </c>
      <c r="BL48" s="53">
        <f t="shared" si="370"/>
        <v>0</v>
      </c>
      <c r="BM48" s="53">
        <f t="shared" si="371"/>
        <v>0</v>
      </c>
    </row>
    <row r="49" spans="1:65" x14ac:dyDescent="0.25">
      <c r="A49" s="2">
        <v>1413</v>
      </c>
      <c r="B49" s="18">
        <v>600020380</v>
      </c>
      <c r="C49" s="18" t="s">
        <v>113</v>
      </c>
      <c r="D49" s="2">
        <v>3150</v>
      </c>
      <c r="E49" s="2" t="s">
        <v>65</v>
      </c>
      <c r="F49" s="18" t="s">
        <v>61</v>
      </c>
      <c r="G49" s="52">
        <f t="shared" si="348"/>
        <v>35100</v>
      </c>
      <c r="H49" s="52">
        <f t="shared" si="349"/>
        <v>35100</v>
      </c>
      <c r="I49" s="20"/>
      <c r="J49" s="43"/>
      <c r="K49" s="43"/>
      <c r="L49" s="43">
        <v>35100</v>
      </c>
      <c r="M49" s="43"/>
      <c r="N49" s="43"/>
      <c r="O49" s="52">
        <f t="shared" si="350"/>
        <v>0</v>
      </c>
      <c r="P49" s="52"/>
      <c r="Q49" s="52"/>
      <c r="R49" s="52"/>
      <c r="S49" s="52">
        <f t="shared" si="351"/>
        <v>-35100</v>
      </c>
      <c r="T49" s="52">
        <f t="shared" si="352"/>
        <v>0</v>
      </c>
      <c r="U49" s="52">
        <v>39000</v>
      </c>
      <c r="V49" s="52">
        <v>23600</v>
      </c>
      <c r="W49" s="53">
        <f t="shared" si="353"/>
        <v>-0.09</v>
      </c>
      <c r="X49" s="53">
        <f t="shared" si="354"/>
        <v>0</v>
      </c>
      <c r="Y49" s="53">
        <f t="shared" si="355"/>
        <v>-0.09</v>
      </c>
      <c r="Z49" s="52">
        <f t="shared" si="356"/>
        <v>35100</v>
      </c>
      <c r="AA49" s="52">
        <f t="shared" si="357"/>
        <v>35100</v>
      </c>
      <c r="AB49" s="20"/>
      <c r="AC49" s="43"/>
      <c r="AD49" s="43"/>
      <c r="AE49" s="43">
        <v>35100</v>
      </c>
      <c r="AF49" s="43"/>
      <c r="AG49" s="43"/>
      <c r="AH49" s="52">
        <f t="shared" si="358"/>
        <v>0</v>
      </c>
      <c r="AI49" s="52"/>
      <c r="AJ49" s="52"/>
      <c r="AK49" s="52"/>
      <c r="AL49" s="52">
        <f t="shared" si="359"/>
        <v>7020</v>
      </c>
      <c r="AM49" s="52">
        <f t="shared" si="360"/>
        <v>0</v>
      </c>
      <c r="AN49" s="52">
        <v>49889</v>
      </c>
      <c r="AO49" s="52">
        <v>25125</v>
      </c>
      <c r="AP49" s="53">
        <f t="shared" si="361"/>
        <v>1.999999999999999E-2</v>
      </c>
      <c r="AQ49" s="53">
        <f t="shared" si="362"/>
        <v>0</v>
      </c>
      <c r="AR49" s="53">
        <f t="shared" si="363"/>
        <v>1.999999999999999E-2</v>
      </c>
      <c r="AS49" s="75">
        <v>-0.09</v>
      </c>
      <c r="AT49" s="75">
        <v>0</v>
      </c>
      <c r="AU49" s="52">
        <f t="shared" si="364"/>
        <v>35100</v>
      </c>
      <c r="AV49" s="52">
        <f t="shared" si="365"/>
        <v>35100</v>
      </c>
      <c r="AW49" s="20"/>
      <c r="AX49" s="43"/>
      <c r="AY49" s="43"/>
      <c r="AZ49" s="43">
        <v>35100</v>
      </c>
      <c r="BA49" s="43"/>
      <c r="BB49" s="43"/>
      <c r="BC49" s="52">
        <f t="shared" si="366"/>
        <v>0</v>
      </c>
      <c r="BD49" s="52"/>
      <c r="BE49" s="52"/>
      <c r="BF49" s="52"/>
      <c r="BG49" s="52">
        <f t="shared" si="367"/>
        <v>7020</v>
      </c>
      <c r="BH49" s="52">
        <f t="shared" si="368"/>
        <v>0</v>
      </c>
      <c r="BI49" s="52">
        <v>49889</v>
      </c>
      <c r="BJ49" s="52">
        <v>25125</v>
      </c>
      <c r="BK49" s="53">
        <f t="shared" si="369"/>
        <v>-7.0000000000000007E-2</v>
      </c>
      <c r="BL49" s="53">
        <f t="shared" si="370"/>
        <v>0</v>
      </c>
      <c r="BM49" s="53">
        <f t="shared" si="371"/>
        <v>-7.0000000000000007E-2</v>
      </c>
    </row>
    <row r="50" spans="1:65" x14ac:dyDescent="0.25">
      <c r="A50" s="23"/>
      <c r="B50" s="24"/>
      <c r="C50" s="24" t="s">
        <v>172</v>
      </c>
      <c r="D50" s="23"/>
      <c r="E50" s="23"/>
      <c r="F50" s="24"/>
      <c r="G50" s="25">
        <f t="shared" ref="G50:Y50" si="372">SUBTOTAL(9,G47:G49)</f>
        <v>474900</v>
      </c>
      <c r="H50" s="25">
        <f t="shared" si="372"/>
        <v>263900</v>
      </c>
      <c r="I50" s="25">
        <f t="shared" si="372"/>
        <v>4</v>
      </c>
      <c r="J50" s="25">
        <f t="shared" si="372"/>
        <v>96800</v>
      </c>
      <c r="K50" s="25">
        <f t="shared" si="372"/>
        <v>0</v>
      </c>
      <c r="L50" s="25">
        <f t="shared" si="372"/>
        <v>167100</v>
      </c>
      <c r="M50" s="25">
        <f t="shared" si="372"/>
        <v>0</v>
      </c>
      <c r="N50" s="25">
        <f t="shared" si="372"/>
        <v>0</v>
      </c>
      <c r="O50" s="25">
        <f t="shared" si="372"/>
        <v>211000</v>
      </c>
      <c r="P50" s="25">
        <f t="shared" si="372"/>
        <v>0</v>
      </c>
      <c r="Q50" s="25">
        <f t="shared" si="372"/>
        <v>211000</v>
      </c>
      <c r="R50" s="25">
        <f t="shared" si="372"/>
        <v>0</v>
      </c>
      <c r="S50" s="25">
        <f t="shared" si="372"/>
        <v>-167100</v>
      </c>
      <c r="T50" s="25">
        <f t="shared" si="372"/>
        <v>-211000</v>
      </c>
      <c r="U50" s="34">
        <v>39000</v>
      </c>
      <c r="V50" s="34">
        <v>23600</v>
      </c>
      <c r="W50" s="26">
        <f t="shared" si="372"/>
        <v>-0.43000000000000005</v>
      </c>
      <c r="X50" s="26">
        <f t="shared" si="372"/>
        <v>-0.89</v>
      </c>
      <c r="Y50" s="26">
        <f t="shared" si="372"/>
        <v>-1.32</v>
      </c>
      <c r="Z50" s="25">
        <f t="shared" ref="Z50:AM50" si="373">SUBTOTAL(9,Z47:Z49)</f>
        <v>474900</v>
      </c>
      <c r="AA50" s="25">
        <f t="shared" si="373"/>
        <v>263900</v>
      </c>
      <c r="AB50" s="25">
        <f t="shared" si="373"/>
        <v>4</v>
      </c>
      <c r="AC50" s="25">
        <f t="shared" si="373"/>
        <v>96800</v>
      </c>
      <c r="AD50" s="25">
        <f t="shared" si="373"/>
        <v>0</v>
      </c>
      <c r="AE50" s="25">
        <f t="shared" si="373"/>
        <v>167100</v>
      </c>
      <c r="AF50" s="25">
        <f t="shared" si="373"/>
        <v>0</v>
      </c>
      <c r="AG50" s="25">
        <f t="shared" si="373"/>
        <v>0</v>
      </c>
      <c r="AH50" s="25">
        <f t="shared" si="373"/>
        <v>211000</v>
      </c>
      <c r="AI50" s="25">
        <f t="shared" si="373"/>
        <v>0</v>
      </c>
      <c r="AJ50" s="25">
        <f t="shared" si="373"/>
        <v>211000</v>
      </c>
      <c r="AK50" s="25">
        <f t="shared" si="373"/>
        <v>0</v>
      </c>
      <c r="AL50" s="25">
        <f t="shared" si="373"/>
        <v>33420</v>
      </c>
      <c r="AM50" s="25">
        <f t="shared" si="373"/>
        <v>42200</v>
      </c>
      <c r="AN50" s="34">
        <v>39000</v>
      </c>
      <c r="AO50" s="34">
        <v>23600</v>
      </c>
      <c r="AP50" s="26">
        <f t="shared" ref="AP50:AR50" si="374">SUBTOTAL(9,AP47:AP49)</f>
        <v>0.1</v>
      </c>
      <c r="AQ50" s="26">
        <f t="shared" si="374"/>
        <v>5.0000000000000044E-2</v>
      </c>
      <c r="AR50" s="26">
        <f t="shared" si="374"/>
        <v>0.15000000000000005</v>
      </c>
      <c r="AS50" s="76">
        <v>-0.43000000000000005</v>
      </c>
      <c r="AT50" s="76">
        <v>-0.89</v>
      </c>
      <c r="AU50" s="25">
        <f t="shared" ref="AU50:BH50" si="375">SUBTOTAL(9,AU47:AU49)</f>
        <v>474900</v>
      </c>
      <c r="AV50" s="25">
        <f t="shared" si="375"/>
        <v>263900</v>
      </c>
      <c r="AW50" s="25">
        <f t="shared" si="375"/>
        <v>4</v>
      </c>
      <c r="AX50" s="25">
        <f t="shared" si="375"/>
        <v>96800</v>
      </c>
      <c r="AY50" s="25">
        <f t="shared" si="375"/>
        <v>0</v>
      </c>
      <c r="AZ50" s="25">
        <f t="shared" si="375"/>
        <v>167100</v>
      </c>
      <c r="BA50" s="25">
        <f t="shared" si="375"/>
        <v>0</v>
      </c>
      <c r="BB50" s="25">
        <f t="shared" si="375"/>
        <v>0</v>
      </c>
      <c r="BC50" s="25">
        <f t="shared" si="375"/>
        <v>211000</v>
      </c>
      <c r="BD50" s="25">
        <f t="shared" si="375"/>
        <v>0</v>
      </c>
      <c r="BE50" s="25">
        <f t="shared" si="375"/>
        <v>211000</v>
      </c>
      <c r="BF50" s="25">
        <f t="shared" si="375"/>
        <v>0</v>
      </c>
      <c r="BG50" s="25">
        <f t="shared" si="375"/>
        <v>33420</v>
      </c>
      <c r="BH50" s="25">
        <f t="shared" si="375"/>
        <v>42200</v>
      </c>
      <c r="BI50" s="34">
        <v>39000</v>
      </c>
      <c r="BJ50" s="34">
        <v>23600</v>
      </c>
      <c r="BK50" s="26">
        <f t="shared" ref="BK50:BM50" si="376">SUBTOTAL(9,BK47:BK49)</f>
        <v>-0.33</v>
      </c>
      <c r="BL50" s="26">
        <f t="shared" si="376"/>
        <v>-0.84</v>
      </c>
      <c r="BM50" s="26">
        <f t="shared" si="376"/>
        <v>-1.1700000000000002</v>
      </c>
    </row>
    <row r="51" spans="1:65" x14ac:dyDescent="0.25">
      <c r="A51" s="2">
        <v>1414</v>
      </c>
      <c r="B51" s="18">
        <v>600010571</v>
      </c>
      <c r="C51" s="18" t="s">
        <v>114</v>
      </c>
      <c r="D51" s="2">
        <v>3122</v>
      </c>
      <c r="E51" s="2" t="s">
        <v>60</v>
      </c>
      <c r="F51" s="18" t="s">
        <v>61</v>
      </c>
      <c r="G51" s="52">
        <f t="shared" ref="G51:G52" si="377">H51+O51</f>
        <v>65200</v>
      </c>
      <c r="H51" s="52">
        <f t="shared" ref="H51:H52" si="378">J51+K51+L51+M51+N51</f>
        <v>40800</v>
      </c>
      <c r="I51" s="20"/>
      <c r="J51" s="43"/>
      <c r="K51" s="43"/>
      <c r="L51" s="43">
        <v>40800</v>
      </c>
      <c r="M51" s="43"/>
      <c r="N51" s="43"/>
      <c r="O51" s="52">
        <f t="shared" ref="O51:O52" si="379">P51+Q51+R51</f>
        <v>24400</v>
      </c>
      <c r="P51" s="43"/>
      <c r="Q51" s="43">
        <v>24400</v>
      </c>
      <c r="R51" s="43"/>
      <c r="S51" s="52">
        <f t="shared" ref="S51:S52" si="380">(K51+L51+M51)*-1</f>
        <v>-40800</v>
      </c>
      <c r="T51" s="52">
        <f t="shared" ref="T51:T52" si="381">(P51+Q51)*-1</f>
        <v>-24400</v>
      </c>
      <c r="U51" s="52">
        <v>39000</v>
      </c>
      <c r="V51" s="52">
        <v>23600</v>
      </c>
      <c r="W51" s="53">
        <f t="shared" ref="W51:W52" si="382">IF(S51=0,0,ROUND((L51+M51)/U51/10,2)*-1)</f>
        <v>-0.1</v>
      </c>
      <c r="X51" s="53">
        <f t="shared" ref="X51:X52" si="383">IF(T51=0,0,ROUND(Q51/V51/10,2)*-1)</f>
        <v>-0.1</v>
      </c>
      <c r="Y51" s="53">
        <f t="shared" ref="Y51:Y52" si="384">SUM(W51:X51)</f>
        <v>-0.2</v>
      </c>
      <c r="Z51" s="52">
        <f t="shared" ref="Z51:Z52" si="385">AA51+AH51</f>
        <v>65200</v>
      </c>
      <c r="AA51" s="52">
        <f t="shared" ref="AA51:AA52" si="386">AC51+AD51+AE51+AF51+AG51</f>
        <v>40800</v>
      </c>
      <c r="AB51" s="20"/>
      <c r="AC51" s="43"/>
      <c r="AD51" s="43"/>
      <c r="AE51" s="43">
        <v>40800</v>
      </c>
      <c r="AF51" s="43"/>
      <c r="AG51" s="43"/>
      <c r="AH51" s="52">
        <f t="shared" ref="AH51:AH52" si="387">AI51+AJ51+AK51</f>
        <v>24400</v>
      </c>
      <c r="AI51" s="43"/>
      <c r="AJ51" s="43">
        <v>24400</v>
      </c>
      <c r="AK51" s="43"/>
      <c r="AL51" s="52">
        <f t="shared" ref="AL51:AL52" si="388">ROUND((AD51+AE51+AF51)*20%,0)</f>
        <v>8160</v>
      </c>
      <c r="AM51" s="52">
        <f t="shared" ref="AM51:AM52" si="389">ROUND((AI51+AJ51)*20%,0)</f>
        <v>4880</v>
      </c>
      <c r="AN51" s="52">
        <v>50815</v>
      </c>
      <c r="AO51" s="52">
        <v>25126</v>
      </c>
      <c r="AP51" s="53">
        <f t="shared" ref="AP51:AP52" si="390">IF(AL51=0,0,ROUND((AE51+AF51)/AN51/10,2)+AS51)*-1</f>
        <v>2.0000000000000004E-2</v>
      </c>
      <c r="AQ51" s="53">
        <f t="shared" ref="AQ51:AQ52" si="391">IF(AM51=0,0,ROUND((AJ51)/AO51/10,2)+AT51)*-1</f>
        <v>0</v>
      </c>
      <c r="AR51" s="53">
        <f t="shared" ref="AR51:AR52" si="392">SUM(AP51:AQ51)</f>
        <v>2.0000000000000004E-2</v>
      </c>
      <c r="AS51" s="75">
        <v>-0.1</v>
      </c>
      <c r="AT51" s="75">
        <v>-0.1</v>
      </c>
      <c r="AU51" s="52">
        <f t="shared" ref="AU51:AU52" si="393">AV51+BC51</f>
        <v>65200</v>
      </c>
      <c r="AV51" s="52">
        <f t="shared" ref="AV51:AV52" si="394">AX51+AY51+AZ51+BA51+BB51</f>
        <v>40800</v>
      </c>
      <c r="AW51" s="20"/>
      <c r="AX51" s="43"/>
      <c r="AY51" s="43"/>
      <c r="AZ51" s="43">
        <v>40800</v>
      </c>
      <c r="BA51" s="43"/>
      <c r="BB51" s="43"/>
      <c r="BC51" s="52">
        <f t="shared" ref="BC51:BC52" si="395">BD51+BE51+BF51</f>
        <v>24400</v>
      </c>
      <c r="BD51" s="43"/>
      <c r="BE51" s="43">
        <v>24400</v>
      </c>
      <c r="BF51" s="43"/>
      <c r="BG51" s="52">
        <f t="shared" ref="BG51:BG52" si="396">ROUND((AY51+AZ51+BA51)*20%,0)</f>
        <v>8160</v>
      </c>
      <c r="BH51" s="52">
        <f t="shared" ref="BH51:BH52" si="397">ROUND((BD51+BE51)*20%,0)</f>
        <v>4880</v>
      </c>
      <c r="BI51" s="52">
        <v>50815</v>
      </c>
      <c r="BJ51" s="52">
        <v>25126</v>
      </c>
      <c r="BK51" s="53">
        <f t="shared" ref="BK51:BK52" si="398">IF(BG51=0,0,ROUND((AZ51+BA51)/BI51/10,2)+BN51)*-1</f>
        <v>-0.08</v>
      </c>
      <c r="BL51" s="53">
        <f t="shared" ref="BL51:BL52" si="399">IF(BH51=0,0,ROUND((BE51)/BJ51/10,2)+BO51)*-1</f>
        <v>-0.1</v>
      </c>
      <c r="BM51" s="53">
        <f t="shared" ref="BM51:BM52" si="400">SUM(BK51:BL51)</f>
        <v>-0.18</v>
      </c>
    </row>
    <row r="52" spans="1:65" x14ac:dyDescent="0.25">
      <c r="A52" s="2">
        <v>1414</v>
      </c>
      <c r="B52" s="18">
        <v>600010571</v>
      </c>
      <c r="C52" s="18" t="s">
        <v>114</v>
      </c>
      <c r="D52" s="2">
        <v>3122</v>
      </c>
      <c r="E52" s="2" t="s">
        <v>62</v>
      </c>
      <c r="F52" s="18" t="s">
        <v>218</v>
      </c>
      <c r="G52" s="52">
        <f t="shared" si="377"/>
        <v>0</v>
      </c>
      <c r="H52" s="52">
        <f t="shared" si="378"/>
        <v>0</v>
      </c>
      <c r="I52" s="52"/>
      <c r="J52" s="52"/>
      <c r="K52" s="52"/>
      <c r="L52" s="52"/>
      <c r="M52" s="52"/>
      <c r="N52" s="52"/>
      <c r="O52" s="52">
        <f t="shared" si="379"/>
        <v>0</v>
      </c>
      <c r="P52" s="52"/>
      <c r="Q52" s="52"/>
      <c r="R52" s="52"/>
      <c r="S52" s="52">
        <f t="shared" si="380"/>
        <v>0</v>
      </c>
      <c r="T52" s="52">
        <f t="shared" si="381"/>
        <v>0</v>
      </c>
      <c r="U52" s="55" t="s">
        <v>233</v>
      </c>
      <c r="V52" s="55" t="s">
        <v>233</v>
      </c>
      <c r="W52" s="53">
        <f t="shared" si="382"/>
        <v>0</v>
      </c>
      <c r="X52" s="53">
        <f t="shared" si="383"/>
        <v>0</v>
      </c>
      <c r="Y52" s="53">
        <f t="shared" si="384"/>
        <v>0</v>
      </c>
      <c r="Z52" s="52">
        <f t="shared" si="385"/>
        <v>0</v>
      </c>
      <c r="AA52" s="52">
        <f t="shared" si="386"/>
        <v>0</v>
      </c>
      <c r="AB52" s="52"/>
      <c r="AC52" s="52"/>
      <c r="AD52" s="52"/>
      <c r="AE52" s="52"/>
      <c r="AF52" s="52"/>
      <c r="AG52" s="52"/>
      <c r="AH52" s="52">
        <f t="shared" si="387"/>
        <v>0</v>
      </c>
      <c r="AI52" s="52"/>
      <c r="AJ52" s="52"/>
      <c r="AK52" s="52"/>
      <c r="AL52" s="52">
        <f t="shared" si="388"/>
        <v>0</v>
      </c>
      <c r="AM52" s="52">
        <f t="shared" si="389"/>
        <v>0</v>
      </c>
      <c r="AN52" s="55" t="s">
        <v>233</v>
      </c>
      <c r="AO52" s="55" t="s">
        <v>233</v>
      </c>
      <c r="AP52" s="53">
        <f t="shared" si="390"/>
        <v>0</v>
      </c>
      <c r="AQ52" s="53">
        <f t="shared" si="391"/>
        <v>0</v>
      </c>
      <c r="AR52" s="53">
        <f t="shared" si="392"/>
        <v>0</v>
      </c>
      <c r="AS52" s="75">
        <v>0</v>
      </c>
      <c r="AT52" s="75">
        <v>0</v>
      </c>
      <c r="AU52" s="52">
        <f t="shared" si="393"/>
        <v>0</v>
      </c>
      <c r="AV52" s="52">
        <f t="shared" si="394"/>
        <v>0</v>
      </c>
      <c r="AW52" s="52"/>
      <c r="AX52" s="52"/>
      <c r="AY52" s="52"/>
      <c r="AZ52" s="52"/>
      <c r="BA52" s="52"/>
      <c r="BB52" s="52"/>
      <c r="BC52" s="52">
        <f t="shared" si="395"/>
        <v>0</v>
      </c>
      <c r="BD52" s="52"/>
      <c r="BE52" s="52"/>
      <c r="BF52" s="52"/>
      <c r="BG52" s="52">
        <f t="shared" si="396"/>
        <v>0</v>
      </c>
      <c r="BH52" s="52">
        <f t="shared" si="397"/>
        <v>0</v>
      </c>
      <c r="BI52" s="55" t="s">
        <v>233</v>
      </c>
      <c r="BJ52" s="55" t="s">
        <v>233</v>
      </c>
      <c r="BK52" s="53">
        <f t="shared" si="398"/>
        <v>0</v>
      </c>
      <c r="BL52" s="53">
        <f t="shared" si="399"/>
        <v>0</v>
      </c>
      <c r="BM52" s="53">
        <f t="shared" si="400"/>
        <v>0</v>
      </c>
    </row>
    <row r="53" spans="1:65" x14ac:dyDescent="0.25">
      <c r="A53" s="23"/>
      <c r="B53" s="24"/>
      <c r="C53" s="24" t="s">
        <v>173</v>
      </c>
      <c r="D53" s="23"/>
      <c r="E53" s="23"/>
      <c r="F53" s="24"/>
      <c r="G53" s="25">
        <f t="shared" ref="G53:Y53" si="401">SUBTOTAL(9,G51:G52)</f>
        <v>65200</v>
      </c>
      <c r="H53" s="25">
        <f t="shared" si="401"/>
        <v>40800</v>
      </c>
      <c r="I53" s="25">
        <f t="shared" si="401"/>
        <v>0</v>
      </c>
      <c r="J53" s="25">
        <f t="shared" si="401"/>
        <v>0</v>
      </c>
      <c r="K53" s="25">
        <f t="shared" si="401"/>
        <v>0</v>
      </c>
      <c r="L53" s="25">
        <f t="shared" si="401"/>
        <v>40800</v>
      </c>
      <c r="M53" s="25">
        <f t="shared" si="401"/>
        <v>0</v>
      </c>
      <c r="N53" s="25">
        <f t="shared" si="401"/>
        <v>0</v>
      </c>
      <c r="O53" s="25">
        <f t="shared" si="401"/>
        <v>24400</v>
      </c>
      <c r="P53" s="25">
        <f t="shared" si="401"/>
        <v>0</v>
      </c>
      <c r="Q53" s="25">
        <f t="shared" si="401"/>
        <v>24400</v>
      </c>
      <c r="R53" s="25">
        <f t="shared" si="401"/>
        <v>0</v>
      </c>
      <c r="S53" s="25">
        <f t="shared" si="401"/>
        <v>-40800</v>
      </c>
      <c r="T53" s="25">
        <f t="shared" si="401"/>
        <v>-24400</v>
      </c>
      <c r="U53" s="34">
        <v>39000</v>
      </c>
      <c r="V53" s="34">
        <v>23600</v>
      </c>
      <c r="W53" s="26">
        <f t="shared" si="401"/>
        <v>-0.1</v>
      </c>
      <c r="X53" s="26">
        <f t="shared" si="401"/>
        <v>-0.1</v>
      </c>
      <c r="Y53" s="26">
        <f t="shared" si="401"/>
        <v>-0.2</v>
      </c>
      <c r="Z53" s="25">
        <f t="shared" ref="Z53:AM53" si="402">SUBTOTAL(9,Z51:Z52)</f>
        <v>65200</v>
      </c>
      <c r="AA53" s="25">
        <f t="shared" si="402"/>
        <v>40800</v>
      </c>
      <c r="AB53" s="25">
        <f t="shared" si="402"/>
        <v>0</v>
      </c>
      <c r="AC53" s="25">
        <f t="shared" si="402"/>
        <v>0</v>
      </c>
      <c r="AD53" s="25">
        <f t="shared" si="402"/>
        <v>0</v>
      </c>
      <c r="AE53" s="25">
        <f t="shared" si="402"/>
        <v>40800</v>
      </c>
      <c r="AF53" s="25">
        <f t="shared" si="402"/>
        <v>0</v>
      </c>
      <c r="AG53" s="25">
        <f t="shared" si="402"/>
        <v>0</v>
      </c>
      <c r="AH53" s="25">
        <f t="shared" si="402"/>
        <v>24400</v>
      </c>
      <c r="AI53" s="25">
        <f t="shared" si="402"/>
        <v>0</v>
      </c>
      <c r="AJ53" s="25">
        <f t="shared" si="402"/>
        <v>24400</v>
      </c>
      <c r="AK53" s="25">
        <f t="shared" si="402"/>
        <v>0</v>
      </c>
      <c r="AL53" s="25">
        <f t="shared" si="402"/>
        <v>8160</v>
      </c>
      <c r="AM53" s="25">
        <f t="shared" si="402"/>
        <v>4880</v>
      </c>
      <c r="AN53" s="34">
        <v>39000</v>
      </c>
      <c r="AO53" s="34">
        <v>23600</v>
      </c>
      <c r="AP53" s="26">
        <f t="shared" ref="AP53:AR53" si="403">SUBTOTAL(9,AP51:AP52)</f>
        <v>2.0000000000000004E-2</v>
      </c>
      <c r="AQ53" s="26">
        <f t="shared" si="403"/>
        <v>0</v>
      </c>
      <c r="AR53" s="26">
        <f t="shared" si="403"/>
        <v>2.0000000000000004E-2</v>
      </c>
      <c r="AS53" s="76">
        <v>-0.1</v>
      </c>
      <c r="AT53" s="76">
        <v>-0.1</v>
      </c>
      <c r="AU53" s="25">
        <f t="shared" ref="AU53:BH53" si="404">SUBTOTAL(9,AU51:AU52)</f>
        <v>65200</v>
      </c>
      <c r="AV53" s="25">
        <f t="shared" si="404"/>
        <v>40800</v>
      </c>
      <c r="AW53" s="25">
        <f t="shared" si="404"/>
        <v>0</v>
      </c>
      <c r="AX53" s="25">
        <f t="shared" si="404"/>
        <v>0</v>
      </c>
      <c r="AY53" s="25">
        <f t="shared" si="404"/>
        <v>0</v>
      </c>
      <c r="AZ53" s="25">
        <f t="shared" si="404"/>
        <v>40800</v>
      </c>
      <c r="BA53" s="25">
        <f t="shared" si="404"/>
        <v>0</v>
      </c>
      <c r="BB53" s="25">
        <f t="shared" si="404"/>
        <v>0</v>
      </c>
      <c r="BC53" s="25">
        <f t="shared" si="404"/>
        <v>24400</v>
      </c>
      <c r="BD53" s="25">
        <f t="shared" si="404"/>
        <v>0</v>
      </c>
      <c r="BE53" s="25">
        <f t="shared" si="404"/>
        <v>24400</v>
      </c>
      <c r="BF53" s="25">
        <f t="shared" si="404"/>
        <v>0</v>
      </c>
      <c r="BG53" s="25">
        <f t="shared" si="404"/>
        <v>8160</v>
      </c>
      <c r="BH53" s="25">
        <f t="shared" si="404"/>
        <v>4880</v>
      </c>
      <c r="BI53" s="34">
        <v>39000</v>
      </c>
      <c r="BJ53" s="34">
        <v>23600</v>
      </c>
      <c r="BK53" s="26">
        <f t="shared" ref="BK53:BM53" si="405">SUBTOTAL(9,BK51:BK52)</f>
        <v>-0.08</v>
      </c>
      <c r="BL53" s="26">
        <f t="shared" si="405"/>
        <v>-0.1</v>
      </c>
      <c r="BM53" s="26">
        <f t="shared" si="405"/>
        <v>-0.18</v>
      </c>
    </row>
    <row r="54" spans="1:65" x14ac:dyDescent="0.25">
      <c r="A54" s="2">
        <v>1418</v>
      </c>
      <c r="B54" s="18">
        <v>600010040</v>
      </c>
      <c r="C54" s="18" t="s">
        <v>115</v>
      </c>
      <c r="D54" s="2">
        <v>3122</v>
      </c>
      <c r="E54" s="2" t="s">
        <v>60</v>
      </c>
      <c r="F54" s="18" t="s">
        <v>61</v>
      </c>
      <c r="G54" s="52">
        <f t="shared" ref="G54:G57" si="406">H54+O54</f>
        <v>0</v>
      </c>
      <c r="H54" s="52">
        <f t="shared" ref="H54:H57" si="407">J54+K54+L54+M54+N54</f>
        <v>0</v>
      </c>
      <c r="I54" s="52"/>
      <c r="J54" s="52"/>
      <c r="K54" s="52"/>
      <c r="L54" s="52"/>
      <c r="M54" s="52"/>
      <c r="N54" s="52"/>
      <c r="O54" s="52">
        <f t="shared" ref="O54:O57" si="408">P54+Q54+R54</f>
        <v>0</v>
      </c>
      <c r="P54" s="52"/>
      <c r="Q54" s="52"/>
      <c r="R54" s="52"/>
      <c r="S54" s="52">
        <f t="shared" ref="S54:S57" si="409">(K54+L54+M54)*-1</f>
        <v>0</v>
      </c>
      <c r="T54" s="52">
        <f t="shared" ref="T54:T57" si="410">(P54+Q54)*-1</f>
        <v>0</v>
      </c>
      <c r="U54" s="52">
        <v>39000</v>
      </c>
      <c r="V54" s="52">
        <v>23600</v>
      </c>
      <c r="W54" s="53">
        <f t="shared" ref="W54:W57" si="411">IF(S54=0,0,ROUND((L54+M54)/U54/10,2)*-1)</f>
        <v>0</v>
      </c>
      <c r="X54" s="53">
        <f t="shared" ref="X54:X57" si="412">IF(T54=0,0,ROUND(Q54/V54/10,2)*-1)</f>
        <v>0</v>
      </c>
      <c r="Y54" s="53">
        <f t="shared" ref="Y54:Y57" si="413">SUM(W54:X54)</f>
        <v>0</v>
      </c>
      <c r="Z54" s="52">
        <f t="shared" ref="Z54:Z57" si="414">AA54+AH54</f>
        <v>0</v>
      </c>
      <c r="AA54" s="52">
        <f t="shared" ref="AA54:AA57" si="415">AC54+AD54+AE54+AF54+AG54</f>
        <v>0</v>
      </c>
      <c r="AB54" s="52"/>
      <c r="AC54" s="52"/>
      <c r="AD54" s="52"/>
      <c r="AE54" s="52"/>
      <c r="AF54" s="52"/>
      <c r="AG54" s="52"/>
      <c r="AH54" s="52">
        <f t="shared" ref="AH54:AH57" si="416">AI54+AJ54+AK54</f>
        <v>0</v>
      </c>
      <c r="AI54" s="52"/>
      <c r="AJ54" s="52"/>
      <c r="AK54" s="52"/>
      <c r="AL54" s="52">
        <f t="shared" ref="AL54:AL57" si="417">ROUND((AD54+AE54+AF54)*20%,0)</f>
        <v>0</v>
      </c>
      <c r="AM54" s="52">
        <f t="shared" ref="AM54:AM57" si="418">ROUND((AI54+AJ54)*20%,0)</f>
        <v>0</v>
      </c>
      <c r="AN54" s="52">
        <v>50815</v>
      </c>
      <c r="AO54" s="52">
        <v>25126</v>
      </c>
      <c r="AP54" s="53">
        <f t="shared" ref="AP54:AP57" si="419">IF(AL54=0,0,ROUND((AE54+AF54)/AN54/10,2)+AS54)*-1</f>
        <v>0</v>
      </c>
      <c r="AQ54" s="53">
        <f t="shared" ref="AQ54:AQ57" si="420">IF(AM54=0,0,ROUND((AJ54)/AO54/10,2)+AT54)*-1</f>
        <v>0</v>
      </c>
      <c r="AR54" s="53">
        <f t="shared" ref="AR54:AR57" si="421">SUM(AP54:AQ54)</f>
        <v>0</v>
      </c>
      <c r="AS54" s="75">
        <v>0</v>
      </c>
      <c r="AT54" s="75">
        <v>0</v>
      </c>
      <c r="AU54" s="52">
        <f t="shared" ref="AU54:AU57" si="422">AV54+BC54</f>
        <v>0</v>
      </c>
      <c r="AV54" s="52">
        <f t="shared" ref="AV54:AV57" si="423">AX54+AY54+AZ54+BA54+BB54</f>
        <v>0</v>
      </c>
      <c r="AW54" s="52"/>
      <c r="AX54" s="52"/>
      <c r="AY54" s="52"/>
      <c r="AZ54" s="52"/>
      <c r="BA54" s="52"/>
      <c r="BB54" s="52"/>
      <c r="BC54" s="52">
        <f t="shared" ref="BC54:BC57" si="424">BD54+BE54+BF54</f>
        <v>0</v>
      </c>
      <c r="BD54" s="52"/>
      <c r="BE54" s="52"/>
      <c r="BF54" s="52"/>
      <c r="BG54" s="52">
        <f t="shared" ref="BG54:BG57" si="425">ROUND((AY54+AZ54+BA54)*20%,0)</f>
        <v>0</v>
      </c>
      <c r="BH54" s="52">
        <f t="shared" ref="BH54:BH57" si="426">ROUND((BD54+BE54)*20%,0)</f>
        <v>0</v>
      </c>
      <c r="BI54" s="52">
        <v>50815</v>
      </c>
      <c r="BJ54" s="52">
        <v>25126</v>
      </c>
      <c r="BK54" s="53">
        <f t="shared" ref="BK54:BK57" si="427">IF(BG54=0,0,ROUND((AZ54+BA54)/BI54/10,2)+BN54)*-1</f>
        <v>0</v>
      </c>
      <c r="BL54" s="53">
        <f t="shared" ref="BL54:BL57" si="428">IF(BH54=0,0,ROUND((BE54)/BJ54/10,2)+BO54)*-1</f>
        <v>0</v>
      </c>
      <c r="BM54" s="53">
        <f t="shared" ref="BM54:BM57" si="429">SUM(BK54:BL54)</f>
        <v>0</v>
      </c>
    </row>
    <row r="55" spans="1:65" x14ac:dyDescent="0.25">
      <c r="A55" s="2">
        <v>1418</v>
      </c>
      <c r="B55" s="18">
        <v>600010040</v>
      </c>
      <c r="C55" s="18" t="s">
        <v>115</v>
      </c>
      <c r="D55" s="2">
        <v>3122</v>
      </c>
      <c r="E55" s="2" t="s">
        <v>62</v>
      </c>
      <c r="F55" s="18" t="s">
        <v>218</v>
      </c>
      <c r="G55" s="52">
        <f t="shared" si="406"/>
        <v>0</v>
      </c>
      <c r="H55" s="52">
        <f t="shared" si="407"/>
        <v>0</v>
      </c>
      <c r="I55" s="52"/>
      <c r="J55" s="52"/>
      <c r="K55" s="52"/>
      <c r="L55" s="52"/>
      <c r="M55" s="52"/>
      <c r="N55" s="52"/>
      <c r="O55" s="52">
        <f t="shared" si="408"/>
        <v>0</v>
      </c>
      <c r="P55" s="52"/>
      <c r="Q55" s="52"/>
      <c r="R55" s="52"/>
      <c r="S55" s="52">
        <f t="shared" si="409"/>
        <v>0</v>
      </c>
      <c r="T55" s="52">
        <f t="shared" si="410"/>
        <v>0</v>
      </c>
      <c r="U55" s="55" t="s">
        <v>233</v>
      </c>
      <c r="V55" s="55" t="s">
        <v>233</v>
      </c>
      <c r="W55" s="53">
        <f t="shared" si="411"/>
        <v>0</v>
      </c>
      <c r="X55" s="53">
        <f t="shared" si="412"/>
        <v>0</v>
      </c>
      <c r="Y55" s="53">
        <f t="shared" si="413"/>
        <v>0</v>
      </c>
      <c r="Z55" s="52">
        <f t="shared" si="414"/>
        <v>0</v>
      </c>
      <c r="AA55" s="52">
        <f t="shared" si="415"/>
        <v>0</v>
      </c>
      <c r="AB55" s="52"/>
      <c r="AC55" s="52"/>
      <c r="AD55" s="52"/>
      <c r="AE55" s="52"/>
      <c r="AF55" s="52"/>
      <c r="AG55" s="52"/>
      <c r="AH55" s="52">
        <f t="shared" si="416"/>
        <v>0</v>
      </c>
      <c r="AI55" s="52"/>
      <c r="AJ55" s="52"/>
      <c r="AK55" s="52"/>
      <c r="AL55" s="52">
        <f t="shared" si="417"/>
        <v>0</v>
      </c>
      <c r="AM55" s="52">
        <f t="shared" si="418"/>
        <v>0</v>
      </c>
      <c r="AN55" s="55" t="s">
        <v>233</v>
      </c>
      <c r="AO55" s="55" t="s">
        <v>233</v>
      </c>
      <c r="AP55" s="53">
        <f t="shared" si="419"/>
        <v>0</v>
      </c>
      <c r="AQ55" s="53">
        <f t="shared" si="420"/>
        <v>0</v>
      </c>
      <c r="AR55" s="53">
        <f t="shared" si="421"/>
        <v>0</v>
      </c>
      <c r="AS55" s="75">
        <v>0</v>
      </c>
      <c r="AT55" s="75">
        <v>0</v>
      </c>
      <c r="AU55" s="52">
        <f t="shared" si="422"/>
        <v>0</v>
      </c>
      <c r="AV55" s="52">
        <f t="shared" si="423"/>
        <v>0</v>
      </c>
      <c r="AW55" s="52"/>
      <c r="AX55" s="52"/>
      <c r="AY55" s="52"/>
      <c r="AZ55" s="52"/>
      <c r="BA55" s="52"/>
      <c r="BB55" s="52"/>
      <c r="BC55" s="52">
        <f t="shared" si="424"/>
        <v>0</v>
      </c>
      <c r="BD55" s="52"/>
      <c r="BE55" s="52"/>
      <c r="BF55" s="52"/>
      <c r="BG55" s="52">
        <f t="shared" si="425"/>
        <v>0</v>
      </c>
      <c r="BH55" s="52">
        <f t="shared" si="426"/>
        <v>0</v>
      </c>
      <c r="BI55" s="55" t="s">
        <v>233</v>
      </c>
      <c r="BJ55" s="55" t="s">
        <v>233</v>
      </c>
      <c r="BK55" s="53">
        <f t="shared" si="427"/>
        <v>0</v>
      </c>
      <c r="BL55" s="53">
        <f t="shared" si="428"/>
        <v>0</v>
      </c>
      <c r="BM55" s="53">
        <f t="shared" si="429"/>
        <v>0</v>
      </c>
    </row>
    <row r="56" spans="1:65" x14ac:dyDescent="0.25">
      <c r="A56" s="2">
        <v>1418</v>
      </c>
      <c r="B56" s="18">
        <v>600010040</v>
      </c>
      <c r="C56" s="18" t="s">
        <v>115</v>
      </c>
      <c r="D56" s="2">
        <v>3141</v>
      </c>
      <c r="E56" s="2" t="s">
        <v>63</v>
      </c>
      <c r="F56" s="18" t="s">
        <v>218</v>
      </c>
      <c r="G56" s="52">
        <f t="shared" si="406"/>
        <v>0</v>
      </c>
      <c r="H56" s="52">
        <f t="shared" si="407"/>
        <v>0</v>
      </c>
      <c r="I56" s="52"/>
      <c r="J56" s="52"/>
      <c r="K56" s="52"/>
      <c r="L56" s="52"/>
      <c r="M56" s="52"/>
      <c r="N56" s="52"/>
      <c r="O56" s="52">
        <f t="shared" si="408"/>
        <v>0</v>
      </c>
      <c r="P56" s="52"/>
      <c r="Q56" s="52"/>
      <c r="R56" s="52"/>
      <c r="S56" s="52">
        <f t="shared" si="409"/>
        <v>0</v>
      </c>
      <c r="T56" s="52">
        <f t="shared" si="410"/>
        <v>0</v>
      </c>
      <c r="U56" s="54">
        <v>39000</v>
      </c>
      <c r="V56" s="52">
        <v>23600</v>
      </c>
      <c r="W56" s="53">
        <f t="shared" si="411"/>
        <v>0</v>
      </c>
      <c r="X56" s="53">
        <f t="shared" si="412"/>
        <v>0</v>
      </c>
      <c r="Y56" s="53">
        <f t="shared" si="413"/>
        <v>0</v>
      </c>
      <c r="Z56" s="52">
        <f t="shared" si="414"/>
        <v>0</v>
      </c>
      <c r="AA56" s="52">
        <f t="shared" si="415"/>
        <v>0</v>
      </c>
      <c r="AB56" s="52"/>
      <c r="AC56" s="52"/>
      <c r="AD56" s="52"/>
      <c r="AE56" s="52"/>
      <c r="AF56" s="52"/>
      <c r="AG56" s="52"/>
      <c r="AH56" s="52">
        <f t="shared" si="416"/>
        <v>0</v>
      </c>
      <c r="AI56" s="52"/>
      <c r="AJ56" s="52"/>
      <c r="AK56" s="52"/>
      <c r="AL56" s="52">
        <f t="shared" si="417"/>
        <v>0</v>
      </c>
      <c r="AM56" s="52">
        <f t="shared" si="418"/>
        <v>0</v>
      </c>
      <c r="AN56" s="54" t="s">
        <v>233</v>
      </c>
      <c r="AO56" s="52">
        <v>24500</v>
      </c>
      <c r="AP56" s="53">
        <f t="shared" si="419"/>
        <v>0</v>
      </c>
      <c r="AQ56" s="53">
        <f t="shared" si="420"/>
        <v>0</v>
      </c>
      <c r="AR56" s="53">
        <f t="shared" si="421"/>
        <v>0</v>
      </c>
      <c r="AS56" s="75">
        <v>0</v>
      </c>
      <c r="AT56" s="75">
        <v>0</v>
      </c>
      <c r="AU56" s="52">
        <f t="shared" si="422"/>
        <v>0</v>
      </c>
      <c r="AV56" s="52">
        <f t="shared" si="423"/>
        <v>0</v>
      </c>
      <c r="AW56" s="52"/>
      <c r="AX56" s="52"/>
      <c r="AY56" s="52"/>
      <c r="AZ56" s="52"/>
      <c r="BA56" s="52"/>
      <c r="BB56" s="52"/>
      <c r="BC56" s="52">
        <f t="shared" si="424"/>
        <v>0</v>
      </c>
      <c r="BD56" s="52"/>
      <c r="BE56" s="52"/>
      <c r="BF56" s="52"/>
      <c r="BG56" s="52">
        <f t="shared" si="425"/>
        <v>0</v>
      </c>
      <c r="BH56" s="52">
        <f t="shared" si="426"/>
        <v>0</v>
      </c>
      <c r="BI56" s="54" t="s">
        <v>233</v>
      </c>
      <c r="BJ56" s="52">
        <v>24500</v>
      </c>
      <c r="BK56" s="53">
        <f t="shared" si="427"/>
        <v>0</v>
      </c>
      <c r="BL56" s="53">
        <f t="shared" si="428"/>
        <v>0</v>
      </c>
      <c r="BM56" s="53">
        <f t="shared" si="429"/>
        <v>0</v>
      </c>
    </row>
    <row r="57" spans="1:65" x14ac:dyDescent="0.25">
      <c r="A57" s="2">
        <v>1418</v>
      </c>
      <c r="B57" s="18">
        <v>600010040</v>
      </c>
      <c r="C57" s="18" t="s">
        <v>115</v>
      </c>
      <c r="D57" s="2">
        <v>3147</v>
      </c>
      <c r="E57" s="2" t="s">
        <v>64</v>
      </c>
      <c r="F57" s="18" t="s">
        <v>218</v>
      </c>
      <c r="G57" s="52">
        <f t="shared" si="406"/>
        <v>0</v>
      </c>
      <c r="H57" s="52">
        <f t="shared" si="407"/>
        <v>0</v>
      </c>
      <c r="I57" s="52"/>
      <c r="J57" s="52"/>
      <c r="K57" s="52"/>
      <c r="L57" s="52"/>
      <c r="M57" s="52"/>
      <c r="N57" s="52"/>
      <c r="O57" s="52">
        <f t="shared" si="408"/>
        <v>0</v>
      </c>
      <c r="P57" s="52"/>
      <c r="Q57" s="52"/>
      <c r="R57" s="52"/>
      <c r="S57" s="52">
        <f t="shared" si="409"/>
        <v>0</v>
      </c>
      <c r="T57" s="52">
        <f t="shared" si="410"/>
        <v>0</v>
      </c>
      <c r="U57" s="52">
        <v>39000</v>
      </c>
      <c r="V57" s="52">
        <v>23600</v>
      </c>
      <c r="W57" s="53">
        <f t="shared" si="411"/>
        <v>0</v>
      </c>
      <c r="X57" s="53">
        <f t="shared" si="412"/>
        <v>0</v>
      </c>
      <c r="Y57" s="53">
        <f t="shared" si="413"/>
        <v>0</v>
      </c>
      <c r="Z57" s="52">
        <f t="shared" si="414"/>
        <v>0</v>
      </c>
      <c r="AA57" s="52">
        <f t="shared" si="415"/>
        <v>0</v>
      </c>
      <c r="AB57" s="52"/>
      <c r="AC57" s="52"/>
      <c r="AD57" s="52"/>
      <c r="AE57" s="52"/>
      <c r="AF57" s="52"/>
      <c r="AG57" s="52"/>
      <c r="AH57" s="52">
        <f t="shared" si="416"/>
        <v>0</v>
      </c>
      <c r="AI57" s="52"/>
      <c r="AJ57" s="52"/>
      <c r="AK57" s="52"/>
      <c r="AL57" s="52">
        <f t="shared" si="417"/>
        <v>0</v>
      </c>
      <c r="AM57" s="52">
        <f t="shared" si="418"/>
        <v>0</v>
      </c>
      <c r="AN57" s="52">
        <v>40700</v>
      </c>
      <c r="AO57" s="52">
        <v>22100</v>
      </c>
      <c r="AP57" s="53">
        <f t="shared" si="419"/>
        <v>0</v>
      </c>
      <c r="AQ57" s="53">
        <f t="shared" si="420"/>
        <v>0</v>
      </c>
      <c r="AR57" s="53">
        <f t="shared" si="421"/>
        <v>0</v>
      </c>
      <c r="AS57" s="75">
        <v>0</v>
      </c>
      <c r="AT57" s="75">
        <v>0</v>
      </c>
      <c r="AU57" s="52">
        <f t="shared" si="422"/>
        <v>0</v>
      </c>
      <c r="AV57" s="52">
        <f t="shared" si="423"/>
        <v>0</v>
      </c>
      <c r="AW57" s="52"/>
      <c r="AX57" s="52"/>
      <c r="AY57" s="52"/>
      <c r="AZ57" s="52"/>
      <c r="BA57" s="52"/>
      <c r="BB57" s="52"/>
      <c r="BC57" s="52">
        <f t="shared" si="424"/>
        <v>0</v>
      </c>
      <c r="BD57" s="52"/>
      <c r="BE57" s="52"/>
      <c r="BF57" s="52"/>
      <c r="BG57" s="52">
        <f t="shared" si="425"/>
        <v>0</v>
      </c>
      <c r="BH57" s="52">
        <f t="shared" si="426"/>
        <v>0</v>
      </c>
      <c r="BI57" s="52">
        <v>40700</v>
      </c>
      <c r="BJ57" s="52">
        <v>22100</v>
      </c>
      <c r="BK57" s="53">
        <f t="shared" si="427"/>
        <v>0</v>
      </c>
      <c r="BL57" s="53">
        <f t="shared" si="428"/>
        <v>0</v>
      </c>
      <c r="BM57" s="53">
        <f t="shared" si="429"/>
        <v>0</v>
      </c>
    </row>
    <row r="58" spans="1:65" x14ac:dyDescent="0.25">
      <c r="A58" s="23"/>
      <c r="B58" s="24"/>
      <c r="C58" s="24" t="s">
        <v>174</v>
      </c>
      <c r="D58" s="23"/>
      <c r="E58" s="23"/>
      <c r="F58" s="24"/>
      <c r="G58" s="25">
        <f t="shared" ref="G58:Y58" si="430">SUBTOTAL(9,G54:G57)</f>
        <v>0</v>
      </c>
      <c r="H58" s="25">
        <f t="shared" si="430"/>
        <v>0</v>
      </c>
      <c r="I58" s="25">
        <f t="shared" si="430"/>
        <v>0</v>
      </c>
      <c r="J58" s="25">
        <f t="shared" si="430"/>
        <v>0</v>
      </c>
      <c r="K58" s="25">
        <f t="shared" si="430"/>
        <v>0</v>
      </c>
      <c r="L58" s="25">
        <f t="shared" si="430"/>
        <v>0</v>
      </c>
      <c r="M58" s="25">
        <f t="shared" si="430"/>
        <v>0</v>
      </c>
      <c r="N58" s="25">
        <f t="shared" si="430"/>
        <v>0</v>
      </c>
      <c r="O58" s="25">
        <f t="shared" si="430"/>
        <v>0</v>
      </c>
      <c r="P58" s="25">
        <f t="shared" si="430"/>
        <v>0</v>
      </c>
      <c r="Q58" s="25">
        <f t="shared" si="430"/>
        <v>0</v>
      </c>
      <c r="R58" s="25">
        <f t="shared" si="430"/>
        <v>0</v>
      </c>
      <c r="S58" s="25">
        <f t="shared" si="430"/>
        <v>0</v>
      </c>
      <c r="T58" s="25">
        <f t="shared" si="430"/>
        <v>0</v>
      </c>
      <c r="U58" s="34">
        <v>39000</v>
      </c>
      <c r="V58" s="34">
        <v>23600</v>
      </c>
      <c r="W58" s="26">
        <f t="shared" si="430"/>
        <v>0</v>
      </c>
      <c r="X58" s="26">
        <f t="shared" si="430"/>
        <v>0</v>
      </c>
      <c r="Y58" s="26">
        <f t="shared" si="430"/>
        <v>0</v>
      </c>
      <c r="Z58" s="25">
        <f t="shared" ref="Z58:AM58" si="431">SUBTOTAL(9,Z54:Z57)</f>
        <v>0</v>
      </c>
      <c r="AA58" s="25">
        <f t="shared" si="431"/>
        <v>0</v>
      </c>
      <c r="AB58" s="25">
        <f t="shared" si="431"/>
        <v>0</v>
      </c>
      <c r="AC58" s="25">
        <f t="shared" si="431"/>
        <v>0</v>
      </c>
      <c r="AD58" s="25">
        <f t="shared" si="431"/>
        <v>0</v>
      </c>
      <c r="AE58" s="25">
        <f t="shared" si="431"/>
        <v>0</v>
      </c>
      <c r="AF58" s="25">
        <f t="shared" si="431"/>
        <v>0</v>
      </c>
      <c r="AG58" s="25">
        <f t="shared" si="431"/>
        <v>0</v>
      </c>
      <c r="AH58" s="25">
        <f t="shared" si="431"/>
        <v>0</v>
      </c>
      <c r="AI58" s="25">
        <f t="shared" si="431"/>
        <v>0</v>
      </c>
      <c r="AJ58" s="25">
        <f t="shared" si="431"/>
        <v>0</v>
      </c>
      <c r="AK58" s="25">
        <f t="shared" si="431"/>
        <v>0</v>
      </c>
      <c r="AL58" s="25">
        <f t="shared" si="431"/>
        <v>0</v>
      </c>
      <c r="AM58" s="25">
        <f t="shared" si="431"/>
        <v>0</v>
      </c>
      <c r="AN58" s="34">
        <v>39000</v>
      </c>
      <c r="AO58" s="34">
        <v>23600</v>
      </c>
      <c r="AP58" s="26">
        <f t="shared" ref="AP58:AR58" si="432">SUBTOTAL(9,AP54:AP57)</f>
        <v>0</v>
      </c>
      <c r="AQ58" s="26">
        <f t="shared" si="432"/>
        <v>0</v>
      </c>
      <c r="AR58" s="26">
        <f t="shared" si="432"/>
        <v>0</v>
      </c>
      <c r="AS58" s="76">
        <v>0</v>
      </c>
      <c r="AT58" s="76">
        <v>0</v>
      </c>
      <c r="AU58" s="25">
        <f t="shared" ref="AU58:BH58" si="433">SUBTOTAL(9,AU54:AU57)</f>
        <v>0</v>
      </c>
      <c r="AV58" s="25">
        <f t="shared" si="433"/>
        <v>0</v>
      </c>
      <c r="AW58" s="25">
        <f t="shared" si="433"/>
        <v>0</v>
      </c>
      <c r="AX58" s="25">
        <f t="shared" si="433"/>
        <v>0</v>
      </c>
      <c r="AY58" s="25">
        <f t="shared" si="433"/>
        <v>0</v>
      </c>
      <c r="AZ58" s="25">
        <f t="shared" si="433"/>
        <v>0</v>
      </c>
      <c r="BA58" s="25">
        <f t="shared" si="433"/>
        <v>0</v>
      </c>
      <c r="BB58" s="25">
        <f t="shared" si="433"/>
        <v>0</v>
      </c>
      <c r="BC58" s="25">
        <f t="shared" si="433"/>
        <v>0</v>
      </c>
      <c r="BD58" s="25">
        <f t="shared" si="433"/>
        <v>0</v>
      </c>
      <c r="BE58" s="25">
        <f t="shared" si="433"/>
        <v>0</v>
      </c>
      <c r="BF58" s="25">
        <f t="shared" si="433"/>
        <v>0</v>
      </c>
      <c r="BG58" s="25">
        <f t="shared" si="433"/>
        <v>0</v>
      </c>
      <c r="BH58" s="25">
        <f t="shared" si="433"/>
        <v>0</v>
      </c>
      <c r="BI58" s="34">
        <v>39000</v>
      </c>
      <c r="BJ58" s="34">
        <v>23600</v>
      </c>
      <c r="BK58" s="26">
        <f t="shared" ref="BK58:BM58" si="434">SUBTOTAL(9,BK54:BK57)</f>
        <v>0</v>
      </c>
      <c r="BL58" s="26">
        <f t="shared" si="434"/>
        <v>0</v>
      </c>
      <c r="BM58" s="26">
        <f t="shared" si="434"/>
        <v>0</v>
      </c>
    </row>
    <row r="59" spans="1:65" x14ac:dyDescent="0.25">
      <c r="A59" s="2">
        <v>1420</v>
      </c>
      <c r="B59" s="18">
        <v>600010562</v>
      </c>
      <c r="C59" s="18" t="s">
        <v>116</v>
      </c>
      <c r="D59" s="2">
        <v>3122</v>
      </c>
      <c r="E59" s="2" t="s">
        <v>60</v>
      </c>
      <c r="F59" s="18" t="s">
        <v>61</v>
      </c>
      <c r="G59" s="52">
        <f t="shared" ref="G59:G60" si="435">H59+O59</f>
        <v>354600</v>
      </c>
      <c r="H59" s="52">
        <f t="shared" ref="H59:H60" si="436">J59+K59+L59+M59+N59</f>
        <v>334600</v>
      </c>
      <c r="I59" s="46">
        <v>13</v>
      </c>
      <c r="J59" s="47">
        <v>314600</v>
      </c>
      <c r="K59" s="43">
        <v>20000</v>
      </c>
      <c r="L59" s="43"/>
      <c r="M59" s="43"/>
      <c r="N59" s="43"/>
      <c r="O59" s="52">
        <f t="shared" ref="O59:O60" si="437">P59+Q59+R59</f>
        <v>20000</v>
      </c>
      <c r="P59" s="43">
        <v>20000</v>
      </c>
      <c r="Q59" s="43"/>
      <c r="R59" s="43"/>
      <c r="S59" s="52">
        <f t="shared" ref="S59:S60" si="438">(K59+L59+M59)*-1</f>
        <v>-20000</v>
      </c>
      <c r="T59" s="52">
        <f t="shared" ref="T59:T60" si="439">(P59+Q59)*-1</f>
        <v>-20000</v>
      </c>
      <c r="U59" s="52">
        <v>39000</v>
      </c>
      <c r="V59" s="52">
        <v>23600</v>
      </c>
      <c r="W59" s="53">
        <f t="shared" ref="W59:W60" si="440">IF(S59=0,0,ROUND((L59+M59)/U59/10,2)*-1)</f>
        <v>0</v>
      </c>
      <c r="X59" s="53">
        <f t="shared" ref="X59:X60" si="441">IF(T59=0,0,ROUND(Q59/V59/10,2)*-1)</f>
        <v>0</v>
      </c>
      <c r="Y59" s="53">
        <f t="shared" ref="Y59:Y60" si="442">SUM(W59:X59)</f>
        <v>0</v>
      </c>
      <c r="Z59" s="52">
        <f t="shared" ref="Z59:Z60" si="443">AA59+AH59</f>
        <v>354600</v>
      </c>
      <c r="AA59" s="52">
        <f t="shared" ref="AA59:AA60" si="444">AC59+AD59+AE59+AF59+AG59</f>
        <v>334600</v>
      </c>
      <c r="AB59" s="46">
        <v>13</v>
      </c>
      <c r="AC59" s="47">
        <v>314600</v>
      </c>
      <c r="AD59" s="43">
        <v>20000</v>
      </c>
      <c r="AE59" s="43"/>
      <c r="AF59" s="43"/>
      <c r="AG59" s="43"/>
      <c r="AH59" s="52">
        <f t="shared" ref="AH59:AH60" si="445">AI59+AJ59+AK59</f>
        <v>20000</v>
      </c>
      <c r="AI59" s="43">
        <v>20000</v>
      </c>
      <c r="AJ59" s="43"/>
      <c r="AK59" s="43"/>
      <c r="AL59" s="52">
        <f t="shared" ref="AL59:AL60" si="446">ROUND((AD59+AE59+AF59)*20%,0)</f>
        <v>4000</v>
      </c>
      <c r="AM59" s="52">
        <f t="shared" ref="AM59:AM60" si="447">ROUND((AI59+AJ59)*20%,0)</f>
        <v>4000</v>
      </c>
      <c r="AN59" s="52">
        <v>50815</v>
      </c>
      <c r="AO59" s="52">
        <v>25126</v>
      </c>
      <c r="AP59" s="53">
        <f t="shared" ref="AP59:AP60" si="448">IF(AL59=0,0,ROUND((AE59+AF59)/AN59/10,2)+AS59)*-1</f>
        <v>0</v>
      </c>
      <c r="AQ59" s="53">
        <f t="shared" ref="AQ59:AQ60" si="449">IF(AM59=0,0,ROUND((AJ59)/AO59/10,2)+AT59)*-1</f>
        <v>0</v>
      </c>
      <c r="AR59" s="53">
        <f t="shared" ref="AR59:AR60" si="450">SUM(AP59:AQ59)</f>
        <v>0</v>
      </c>
      <c r="AS59" s="75">
        <v>0</v>
      </c>
      <c r="AT59" s="75">
        <v>0</v>
      </c>
      <c r="AU59" s="52">
        <f t="shared" ref="AU59:AU60" si="451">AV59+BC59</f>
        <v>354600</v>
      </c>
      <c r="AV59" s="52">
        <f t="shared" ref="AV59:AV60" si="452">AX59+AY59+AZ59+BA59+BB59</f>
        <v>334600</v>
      </c>
      <c r="AW59" s="46">
        <v>13</v>
      </c>
      <c r="AX59" s="47">
        <v>314600</v>
      </c>
      <c r="AY59" s="43">
        <v>20000</v>
      </c>
      <c r="AZ59" s="43"/>
      <c r="BA59" s="43"/>
      <c r="BB59" s="43"/>
      <c r="BC59" s="52">
        <f t="shared" ref="BC59:BC60" si="453">BD59+BE59+BF59</f>
        <v>20000</v>
      </c>
      <c r="BD59" s="43">
        <v>20000</v>
      </c>
      <c r="BE59" s="43"/>
      <c r="BF59" s="43"/>
      <c r="BG59" s="52">
        <f t="shared" ref="BG59:BG60" si="454">ROUND((AY59+AZ59+BA59)*20%,0)</f>
        <v>4000</v>
      </c>
      <c r="BH59" s="52">
        <f t="shared" ref="BH59:BH60" si="455">ROUND((BD59+BE59)*20%,0)</f>
        <v>4000</v>
      </c>
      <c r="BI59" s="52">
        <v>50815</v>
      </c>
      <c r="BJ59" s="52">
        <v>25126</v>
      </c>
      <c r="BK59" s="53">
        <f t="shared" ref="BK59:BK60" si="456">IF(BG59=0,0,ROUND((AZ59+BA59)/BI59/10,2)+BN59)*-1</f>
        <v>0</v>
      </c>
      <c r="BL59" s="53">
        <f t="shared" ref="BL59:BL60" si="457">IF(BH59=0,0,ROUND((BE59)/BJ59/10,2)+BO59)*-1</f>
        <v>0</v>
      </c>
      <c r="BM59" s="53">
        <f t="shared" ref="BM59:BM60" si="458">SUM(BK59:BL59)</f>
        <v>0</v>
      </c>
    </row>
    <row r="60" spans="1:65" x14ac:dyDescent="0.25">
      <c r="A60" s="2">
        <v>1420</v>
      </c>
      <c r="B60" s="18">
        <v>600010562</v>
      </c>
      <c r="C60" s="18" t="s">
        <v>116</v>
      </c>
      <c r="D60" s="2">
        <v>3122</v>
      </c>
      <c r="E60" s="2" t="s">
        <v>62</v>
      </c>
      <c r="F60" s="18" t="s">
        <v>218</v>
      </c>
      <c r="G60" s="52">
        <f t="shared" si="435"/>
        <v>0</v>
      </c>
      <c r="H60" s="52">
        <f t="shared" si="436"/>
        <v>0</v>
      </c>
      <c r="I60" s="52"/>
      <c r="J60" s="52"/>
      <c r="K60" s="52"/>
      <c r="L60" s="52"/>
      <c r="M60" s="52"/>
      <c r="N60" s="52"/>
      <c r="O60" s="52">
        <f t="shared" si="437"/>
        <v>0</v>
      </c>
      <c r="P60" s="52"/>
      <c r="Q60" s="52"/>
      <c r="R60" s="52"/>
      <c r="S60" s="52">
        <f t="shared" si="438"/>
        <v>0</v>
      </c>
      <c r="T60" s="52">
        <f t="shared" si="439"/>
        <v>0</v>
      </c>
      <c r="U60" s="55" t="s">
        <v>233</v>
      </c>
      <c r="V60" s="55" t="s">
        <v>233</v>
      </c>
      <c r="W60" s="53">
        <f t="shared" si="440"/>
        <v>0</v>
      </c>
      <c r="X60" s="53">
        <f t="shared" si="441"/>
        <v>0</v>
      </c>
      <c r="Y60" s="53">
        <f t="shared" si="442"/>
        <v>0</v>
      </c>
      <c r="Z60" s="52">
        <f t="shared" si="443"/>
        <v>0</v>
      </c>
      <c r="AA60" s="52">
        <f t="shared" si="444"/>
        <v>0</v>
      </c>
      <c r="AB60" s="52"/>
      <c r="AC60" s="52"/>
      <c r="AD60" s="52"/>
      <c r="AE60" s="52"/>
      <c r="AF60" s="52"/>
      <c r="AG60" s="52"/>
      <c r="AH60" s="52">
        <f t="shared" si="445"/>
        <v>0</v>
      </c>
      <c r="AI60" s="52"/>
      <c r="AJ60" s="52"/>
      <c r="AK60" s="52"/>
      <c r="AL60" s="52">
        <f t="shared" si="446"/>
        <v>0</v>
      </c>
      <c r="AM60" s="52">
        <f t="shared" si="447"/>
        <v>0</v>
      </c>
      <c r="AN60" s="55" t="s">
        <v>233</v>
      </c>
      <c r="AO60" s="55" t="s">
        <v>233</v>
      </c>
      <c r="AP60" s="53">
        <f t="shared" si="448"/>
        <v>0</v>
      </c>
      <c r="AQ60" s="53">
        <f t="shared" si="449"/>
        <v>0</v>
      </c>
      <c r="AR60" s="53">
        <f t="shared" si="450"/>
        <v>0</v>
      </c>
      <c r="AS60" s="75">
        <v>0</v>
      </c>
      <c r="AT60" s="75">
        <v>0</v>
      </c>
      <c r="AU60" s="52">
        <f t="shared" si="451"/>
        <v>0</v>
      </c>
      <c r="AV60" s="52">
        <f t="shared" si="452"/>
        <v>0</v>
      </c>
      <c r="AW60" s="52"/>
      <c r="AX60" s="52"/>
      <c r="AY60" s="52"/>
      <c r="AZ60" s="52"/>
      <c r="BA60" s="52"/>
      <c r="BB60" s="52"/>
      <c r="BC60" s="52">
        <f t="shared" si="453"/>
        <v>0</v>
      </c>
      <c r="BD60" s="52"/>
      <c r="BE60" s="52"/>
      <c r="BF60" s="52"/>
      <c r="BG60" s="52">
        <f t="shared" si="454"/>
        <v>0</v>
      </c>
      <c r="BH60" s="52">
        <f t="shared" si="455"/>
        <v>0</v>
      </c>
      <c r="BI60" s="55" t="s">
        <v>233</v>
      </c>
      <c r="BJ60" s="55" t="s">
        <v>233</v>
      </c>
      <c r="BK60" s="53">
        <f t="shared" si="456"/>
        <v>0</v>
      </c>
      <c r="BL60" s="53">
        <f t="shared" si="457"/>
        <v>0</v>
      </c>
      <c r="BM60" s="53">
        <f t="shared" si="458"/>
        <v>0</v>
      </c>
    </row>
    <row r="61" spans="1:65" x14ac:dyDescent="0.25">
      <c r="A61" s="23"/>
      <c r="B61" s="24"/>
      <c r="C61" s="24" t="s">
        <v>175</v>
      </c>
      <c r="D61" s="23"/>
      <c r="E61" s="23"/>
      <c r="F61" s="24"/>
      <c r="G61" s="25">
        <f t="shared" ref="G61:Y61" si="459">SUBTOTAL(9,G59:G60)</f>
        <v>354600</v>
      </c>
      <c r="H61" s="25">
        <f t="shared" si="459"/>
        <v>334600</v>
      </c>
      <c r="I61" s="25">
        <f t="shared" si="459"/>
        <v>13</v>
      </c>
      <c r="J61" s="25">
        <f t="shared" si="459"/>
        <v>314600</v>
      </c>
      <c r="K61" s="25">
        <f t="shared" si="459"/>
        <v>20000</v>
      </c>
      <c r="L61" s="25">
        <f t="shared" si="459"/>
        <v>0</v>
      </c>
      <c r="M61" s="25">
        <f t="shared" si="459"/>
        <v>0</v>
      </c>
      <c r="N61" s="25">
        <f t="shared" si="459"/>
        <v>0</v>
      </c>
      <c r="O61" s="25">
        <f t="shared" si="459"/>
        <v>20000</v>
      </c>
      <c r="P61" s="25">
        <f t="shared" si="459"/>
        <v>20000</v>
      </c>
      <c r="Q61" s="25">
        <f t="shared" si="459"/>
        <v>0</v>
      </c>
      <c r="R61" s="25">
        <f t="shared" si="459"/>
        <v>0</v>
      </c>
      <c r="S61" s="25">
        <f t="shared" si="459"/>
        <v>-20000</v>
      </c>
      <c r="T61" s="25">
        <f t="shared" si="459"/>
        <v>-20000</v>
      </c>
      <c r="U61" s="34">
        <v>39000</v>
      </c>
      <c r="V61" s="34">
        <v>23600</v>
      </c>
      <c r="W61" s="26">
        <f t="shared" si="459"/>
        <v>0</v>
      </c>
      <c r="X61" s="26">
        <f t="shared" si="459"/>
        <v>0</v>
      </c>
      <c r="Y61" s="26">
        <f t="shared" si="459"/>
        <v>0</v>
      </c>
      <c r="Z61" s="25">
        <f t="shared" ref="Z61:AM61" si="460">SUBTOTAL(9,Z59:Z60)</f>
        <v>354600</v>
      </c>
      <c r="AA61" s="25">
        <f t="shared" si="460"/>
        <v>334600</v>
      </c>
      <c r="AB61" s="25">
        <f t="shared" si="460"/>
        <v>13</v>
      </c>
      <c r="AC61" s="25">
        <f t="shared" si="460"/>
        <v>314600</v>
      </c>
      <c r="AD61" s="25">
        <f t="shared" si="460"/>
        <v>20000</v>
      </c>
      <c r="AE61" s="25">
        <f t="shared" si="460"/>
        <v>0</v>
      </c>
      <c r="AF61" s="25">
        <f t="shared" si="460"/>
        <v>0</v>
      </c>
      <c r="AG61" s="25">
        <f t="shared" si="460"/>
        <v>0</v>
      </c>
      <c r="AH61" s="25">
        <f t="shared" si="460"/>
        <v>20000</v>
      </c>
      <c r="AI61" s="25">
        <f t="shared" si="460"/>
        <v>20000</v>
      </c>
      <c r="AJ61" s="25">
        <f t="shared" si="460"/>
        <v>0</v>
      </c>
      <c r="AK61" s="25">
        <f t="shared" si="460"/>
        <v>0</v>
      </c>
      <c r="AL61" s="25">
        <f t="shared" si="460"/>
        <v>4000</v>
      </c>
      <c r="AM61" s="25">
        <f t="shared" si="460"/>
        <v>4000</v>
      </c>
      <c r="AN61" s="34">
        <v>39000</v>
      </c>
      <c r="AO61" s="34">
        <v>23600</v>
      </c>
      <c r="AP61" s="26">
        <f t="shared" ref="AP61:AR61" si="461">SUBTOTAL(9,AP59:AP60)</f>
        <v>0</v>
      </c>
      <c r="AQ61" s="26">
        <f t="shared" si="461"/>
        <v>0</v>
      </c>
      <c r="AR61" s="26">
        <f t="shared" si="461"/>
        <v>0</v>
      </c>
      <c r="AS61" s="76">
        <v>0</v>
      </c>
      <c r="AT61" s="76">
        <v>0</v>
      </c>
      <c r="AU61" s="25">
        <f t="shared" ref="AU61:BH61" si="462">SUBTOTAL(9,AU59:AU60)</f>
        <v>354600</v>
      </c>
      <c r="AV61" s="25">
        <f t="shared" si="462"/>
        <v>334600</v>
      </c>
      <c r="AW61" s="25">
        <f t="shared" si="462"/>
        <v>13</v>
      </c>
      <c r="AX61" s="25">
        <f t="shared" si="462"/>
        <v>314600</v>
      </c>
      <c r="AY61" s="25">
        <f t="shared" si="462"/>
        <v>20000</v>
      </c>
      <c r="AZ61" s="25">
        <f t="shared" si="462"/>
        <v>0</v>
      </c>
      <c r="BA61" s="25">
        <f t="shared" si="462"/>
        <v>0</v>
      </c>
      <c r="BB61" s="25">
        <f t="shared" si="462"/>
        <v>0</v>
      </c>
      <c r="BC61" s="25">
        <f t="shared" si="462"/>
        <v>20000</v>
      </c>
      <c r="BD61" s="25">
        <f t="shared" si="462"/>
        <v>20000</v>
      </c>
      <c r="BE61" s="25">
        <f t="shared" si="462"/>
        <v>0</v>
      </c>
      <c r="BF61" s="25">
        <f t="shared" si="462"/>
        <v>0</v>
      </c>
      <c r="BG61" s="25">
        <f t="shared" si="462"/>
        <v>4000</v>
      </c>
      <c r="BH61" s="25">
        <f t="shared" si="462"/>
        <v>4000</v>
      </c>
      <c r="BI61" s="34">
        <v>39000</v>
      </c>
      <c r="BJ61" s="34">
        <v>23600</v>
      </c>
      <c r="BK61" s="26">
        <f t="shared" ref="BK61:BM61" si="463">SUBTOTAL(9,BK59:BK60)</f>
        <v>0</v>
      </c>
      <c r="BL61" s="26">
        <f t="shared" si="463"/>
        <v>0</v>
      </c>
      <c r="BM61" s="26">
        <f t="shared" si="463"/>
        <v>0</v>
      </c>
    </row>
    <row r="62" spans="1:65" x14ac:dyDescent="0.25">
      <c r="A62" s="2">
        <v>1421</v>
      </c>
      <c r="B62" s="18">
        <v>600020398</v>
      </c>
      <c r="C62" s="18" t="s">
        <v>117</v>
      </c>
      <c r="D62" s="2">
        <v>3122</v>
      </c>
      <c r="E62" s="2" t="s">
        <v>60</v>
      </c>
      <c r="F62" s="18" t="s">
        <v>61</v>
      </c>
      <c r="G62" s="52">
        <f t="shared" ref="G62:G64" si="464">H62+O62</f>
        <v>702400</v>
      </c>
      <c r="H62" s="52">
        <f t="shared" ref="H62:H64" si="465">J62+K62+L62+M62+N62</f>
        <v>490400</v>
      </c>
      <c r="I62" s="46">
        <v>12</v>
      </c>
      <c r="J62" s="47">
        <v>290400</v>
      </c>
      <c r="K62" s="43">
        <v>50000</v>
      </c>
      <c r="L62" s="43">
        <v>150000</v>
      </c>
      <c r="M62" s="43"/>
      <c r="N62" s="43"/>
      <c r="O62" s="52">
        <f t="shared" ref="O62:O64" si="466">P62+Q62+R62</f>
        <v>212000</v>
      </c>
      <c r="P62" s="43">
        <v>30000</v>
      </c>
      <c r="Q62" s="43">
        <v>182000</v>
      </c>
      <c r="R62" s="43"/>
      <c r="S62" s="52">
        <f t="shared" ref="S62:S64" si="467">(K62+L62+M62)*-1</f>
        <v>-200000</v>
      </c>
      <c r="T62" s="52">
        <f t="shared" ref="T62:T64" si="468">(P62+Q62)*-1</f>
        <v>-212000</v>
      </c>
      <c r="U62" s="52">
        <v>39000</v>
      </c>
      <c r="V62" s="52">
        <v>23600</v>
      </c>
      <c r="W62" s="53">
        <f t="shared" ref="W62:W64" si="469">IF(S62=0,0,ROUND((L62+M62)/U62/10,2)*-1)</f>
        <v>-0.38</v>
      </c>
      <c r="X62" s="53">
        <f t="shared" ref="X62:X64" si="470">IF(T62=0,0,ROUND(Q62/V62/10,2)*-1)</f>
        <v>-0.77</v>
      </c>
      <c r="Y62" s="53">
        <f t="shared" ref="Y62:Y64" si="471">SUM(W62:X62)</f>
        <v>-1.1499999999999999</v>
      </c>
      <c r="Z62" s="52">
        <f t="shared" ref="Z62:Z64" si="472">AA62+AH62</f>
        <v>702400</v>
      </c>
      <c r="AA62" s="52">
        <f t="shared" ref="AA62:AA64" si="473">AC62+AD62+AE62+AF62+AG62</f>
        <v>490400</v>
      </c>
      <c r="AB62" s="46">
        <v>12</v>
      </c>
      <c r="AC62" s="47">
        <v>290400</v>
      </c>
      <c r="AD62" s="43">
        <v>50000</v>
      </c>
      <c r="AE62" s="43">
        <v>150000</v>
      </c>
      <c r="AF62" s="43"/>
      <c r="AG62" s="43"/>
      <c r="AH62" s="52">
        <f t="shared" ref="AH62:AH64" si="474">AI62+AJ62+AK62</f>
        <v>212000</v>
      </c>
      <c r="AI62" s="43">
        <v>30000</v>
      </c>
      <c r="AJ62" s="43">
        <v>182000</v>
      </c>
      <c r="AK62" s="43"/>
      <c r="AL62" s="52">
        <f t="shared" ref="AL62:AL64" si="475">ROUND((AD62+AE62+AF62)*20%,0)</f>
        <v>40000</v>
      </c>
      <c r="AM62" s="52">
        <f t="shared" ref="AM62:AM64" si="476">ROUND((AI62+AJ62)*20%,0)</f>
        <v>42400</v>
      </c>
      <c r="AN62" s="52">
        <v>50815</v>
      </c>
      <c r="AO62" s="52">
        <v>25126</v>
      </c>
      <c r="AP62" s="53">
        <f t="shared" ref="AP62:AP64" si="477">IF(AL62=0,0,ROUND((AE62+AF62)/AN62/10,2)+AS62)*-1</f>
        <v>8.0000000000000016E-2</v>
      </c>
      <c r="AQ62" s="53">
        <f t="shared" ref="AQ62:AQ64" si="478">IF(AM62=0,0,ROUND((AJ62)/AO62/10,2)+AT62)*-1</f>
        <v>5.0000000000000044E-2</v>
      </c>
      <c r="AR62" s="53">
        <f t="shared" ref="AR62:AR64" si="479">SUM(AP62:AQ62)</f>
        <v>0.13000000000000006</v>
      </c>
      <c r="AS62" s="75">
        <v>-0.38</v>
      </c>
      <c r="AT62" s="75">
        <v>-0.77</v>
      </c>
      <c r="AU62" s="52">
        <f t="shared" ref="AU62:AU64" si="480">AV62+BC62</f>
        <v>702400</v>
      </c>
      <c r="AV62" s="52">
        <f t="shared" ref="AV62:AV64" si="481">AX62+AY62+AZ62+BA62+BB62</f>
        <v>490400</v>
      </c>
      <c r="AW62" s="46">
        <v>12</v>
      </c>
      <c r="AX62" s="47">
        <v>290400</v>
      </c>
      <c r="AY62" s="43">
        <v>50000</v>
      </c>
      <c r="AZ62" s="43">
        <v>150000</v>
      </c>
      <c r="BA62" s="43"/>
      <c r="BB62" s="43"/>
      <c r="BC62" s="52">
        <f t="shared" ref="BC62:BC64" si="482">BD62+BE62+BF62</f>
        <v>212000</v>
      </c>
      <c r="BD62" s="43">
        <v>30000</v>
      </c>
      <c r="BE62" s="43">
        <v>182000</v>
      </c>
      <c r="BF62" s="43"/>
      <c r="BG62" s="52">
        <f t="shared" ref="BG62:BG64" si="483">ROUND((AY62+AZ62+BA62)*20%,0)</f>
        <v>40000</v>
      </c>
      <c r="BH62" s="52">
        <f t="shared" ref="BH62:BH64" si="484">ROUND((BD62+BE62)*20%,0)</f>
        <v>42400</v>
      </c>
      <c r="BI62" s="52">
        <v>50815</v>
      </c>
      <c r="BJ62" s="52">
        <v>25126</v>
      </c>
      <c r="BK62" s="53">
        <f t="shared" ref="BK62:BK64" si="485">IF(BG62=0,0,ROUND((AZ62+BA62)/BI62/10,2)+BN62)*-1</f>
        <v>-0.3</v>
      </c>
      <c r="BL62" s="53">
        <f t="shared" ref="BL62:BL64" si="486">IF(BH62=0,0,ROUND((BE62)/BJ62/10,2)+BO62)*-1</f>
        <v>-0.72</v>
      </c>
      <c r="BM62" s="53">
        <f t="shared" ref="BM62:BM64" si="487">SUM(BK62:BL62)</f>
        <v>-1.02</v>
      </c>
    </row>
    <row r="63" spans="1:65" x14ac:dyDescent="0.25">
      <c r="A63" s="2">
        <v>1421</v>
      </c>
      <c r="B63" s="18">
        <v>600020398</v>
      </c>
      <c r="C63" s="18" t="s">
        <v>117</v>
      </c>
      <c r="D63" s="2">
        <v>3122</v>
      </c>
      <c r="E63" s="2" t="s">
        <v>62</v>
      </c>
      <c r="F63" s="18" t="s">
        <v>218</v>
      </c>
      <c r="G63" s="52">
        <f t="shared" si="464"/>
        <v>0</v>
      </c>
      <c r="H63" s="52">
        <f t="shared" si="465"/>
        <v>0</v>
      </c>
      <c r="I63" s="52"/>
      <c r="J63" s="52"/>
      <c r="K63" s="52"/>
      <c r="L63" s="52"/>
      <c r="M63" s="52"/>
      <c r="N63" s="52"/>
      <c r="O63" s="52">
        <f t="shared" si="466"/>
        <v>0</v>
      </c>
      <c r="P63" s="52"/>
      <c r="Q63" s="52"/>
      <c r="R63" s="52"/>
      <c r="S63" s="52">
        <f t="shared" si="467"/>
        <v>0</v>
      </c>
      <c r="T63" s="52">
        <f t="shared" si="468"/>
        <v>0</v>
      </c>
      <c r="U63" s="55" t="s">
        <v>233</v>
      </c>
      <c r="V63" s="55" t="s">
        <v>233</v>
      </c>
      <c r="W63" s="53">
        <f t="shared" si="469"/>
        <v>0</v>
      </c>
      <c r="X63" s="53">
        <f t="shared" si="470"/>
        <v>0</v>
      </c>
      <c r="Y63" s="53">
        <f t="shared" si="471"/>
        <v>0</v>
      </c>
      <c r="Z63" s="52">
        <f t="shared" si="472"/>
        <v>0</v>
      </c>
      <c r="AA63" s="52">
        <f t="shared" si="473"/>
        <v>0</v>
      </c>
      <c r="AB63" s="52"/>
      <c r="AC63" s="52"/>
      <c r="AD63" s="52"/>
      <c r="AE63" s="52"/>
      <c r="AF63" s="52"/>
      <c r="AG63" s="52"/>
      <c r="AH63" s="52">
        <f t="shared" si="474"/>
        <v>0</v>
      </c>
      <c r="AI63" s="52"/>
      <c r="AJ63" s="52"/>
      <c r="AK63" s="52"/>
      <c r="AL63" s="52">
        <f t="shared" si="475"/>
        <v>0</v>
      </c>
      <c r="AM63" s="52">
        <f t="shared" si="476"/>
        <v>0</v>
      </c>
      <c r="AN63" s="55" t="s">
        <v>233</v>
      </c>
      <c r="AO63" s="55" t="s">
        <v>233</v>
      </c>
      <c r="AP63" s="53">
        <f t="shared" si="477"/>
        <v>0</v>
      </c>
      <c r="AQ63" s="53">
        <f t="shared" si="478"/>
        <v>0</v>
      </c>
      <c r="AR63" s="53">
        <f t="shared" si="479"/>
        <v>0</v>
      </c>
      <c r="AS63" s="75">
        <v>0</v>
      </c>
      <c r="AT63" s="75">
        <v>0</v>
      </c>
      <c r="AU63" s="52">
        <f t="shared" si="480"/>
        <v>0</v>
      </c>
      <c r="AV63" s="52">
        <f t="shared" si="481"/>
        <v>0</v>
      </c>
      <c r="AW63" s="52"/>
      <c r="AX63" s="52"/>
      <c r="AY63" s="52"/>
      <c r="AZ63" s="52"/>
      <c r="BA63" s="52"/>
      <c r="BB63" s="52"/>
      <c r="BC63" s="52">
        <f t="shared" si="482"/>
        <v>0</v>
      </c>
      <c r="BD63" s="52"/>
      <c r="BE63" s="52"/>
      <c r="BF63" s="52"/>
      <c r="BG63" s="52">
        <f t="shared" si="483"/>
        <v>0</v>
      </c>
      <c r="BH63" s="52">
        <f t="shared" si="484"/>
        <v>0</v>
      </c>
      <c r="BI63" s="55" t="s">
        <v>233</v>
      </c>
      <c r="BJ63" s="55" t="s">
        <v>233</v>
      </c>
      <c r="BK63" s="53">
        <f t="shared" si="485"/>
        <v>0</v>
      </c>
      <c r="BL63" s="53">
        <f t="shared" si="486"/>
        <v>0</v>
      </c>
      <c r="BM63" s="53">
        <f t="shared" si="487"/>
        <v>0</v>
      </c>
    </row>
    <row r="64" spans="1:65" x14ac:dyDescent="0.25">
      <c r="A64" s="2">
        <v>1421</v>
      </c>
      <c r="B64" s="18">
        <v>600020398</v>
      </c>
      <c r="C64" s="18" t="s">
        <v>117</v>
      </c>
      <c r="D64" s="2">
        <v>3150</v>
      </c>
      <c r="E64" s="2" t="s">
        <v>65</v>
      </c>
      <c r="F64" s="18" t="s">
        <v>61</v>
      </c>
      <c r="G64" s="52">
        <f t="shared" si="464"/>
        <v>50000</v>
      </c>
      <c r="H64" s="52">
        <f t="shared" si="465"/>
        <v>50000</v>
      </c>
      <c r="I64" s="20"/>
      <c r="J64" s="43"/>
      <c r="K64" s="43"/>
      <c r="L64" s="43">
        <v>50000</v>
      </c>
      <c r="M64" s="43"/>
      <c r="N64" s="43"/>
      <c r="O64" s="52">
        <f t="shared" si="466"/>
        <v>0</v>
      </c>
      <c r="P64" s="52"/>
      <c r="Q64" s="52"/>
      <c r="R64" s="52"/>
      <c r="S64" s="52">
        <f t="shared" si="467"/>
        <v>-50000</v>
      </c>
      <c r="T64" s="52">
        <f t="shared" si="468"/>
        <v>0</v>
      </c>
      <c r="U64" s="52">
        <v>39000</v>
      </c>
      <c r="V64" s="52">
        <v>23600</v>
      </c>
      <c r="W64" s="53">
        <f t="shared" si="469"/>
        <v>-0.13</v>
      </c>
      <c r="X64" s="53">
        <f t="shared" si="470"/>
        <v>0</v>
      </c>
      <c r="Y64" s="53">
        <f t="shared" si="471"/>
        <v>-0.13</v>
      </c>
      <c r="Z64" s="52">
        <f t="shared" si="472"/>
        <v>50000</v>
      </c>
      <c r="AA64" s="52">
        <f t="shared" si="473"/>
        <v>50000</v>
      </c>
      <c r="AB64" s="20"/>
      <c r="AC64" s="43"/>
      <c r="AD64" s="43"/>
      <c r="AE64" s="43">
        <v>50000</v>
      </c>
      <c r="AF64" s="43"/>
      <c r="AG64" s="43"/>
      <c r="AH64" s="52">
        <f t="shared" si="474"/>
        <v>0</v>
      </c>
      <c r="AI64" s="52"/>
      <c r="AJ64" s="52"/>
      <c r="AK64" s="52"/>
      <c r="AL64" s="52">
        <f t="shared" si="475"/>
        <v>10000</v>
      </c>
      <c r="AM64" s="52">
        <f t="shared" si="476"/>
        <v>0</v>
      </c>
      <c r="AN64" s="52">
        <v>49889</v>
      </c>
      <c r="AO64" s="52">
        <v>25125</v>
      </c>
      <c r="AP64" s="53">
        <f t="shared" si="477"/>
        <v>0.03</v>
      </c>
      <c r="AQ64" s="53">
        <f t="shared" si="478"/>
        <v>0</v>
      </c>
      <c r="AR64" s="53">
        <f t="shared" si="479"/>
        <v>0.03</v>
      </c>
      <c r="AS64" s="75">
        <v>-0.13</v>
      </c>
      <c r="AT64" s="75">
        <v>0</v>
      </c>
      <c r="AU64" s="52">
        <f t="shared" si="480"/>
        <v>50000</v>
      </c>
      <c r="AV64" s="52">
        <f t="shared" si="481"/>
        <v>50000</v>
      </c>
      <c r="AW64" s="20"/>
      <c r="AX64" s="43"/>
      <c r="AY64" s="43"/>
      <c r="AZ64" s="43">
        <v>50000</v>
      </c>
      <c r="BA64" s="43"/>
      <c r="BB64" s="43"/>
      <c r="BC64" s="52">
        <f t="shared" si="482"/>
        <v>0</v>
      </c>
      <c r="BD64" s="52"/>
      <c r="BE64" s="52"/>
      <c r="BF64" s="52"/>
      <c r="BG64" s="52">
        <f t="shared" si="483"/>
        <v>10000</v>
      </c>
      <c r="BH64" s="52">
        <f t="shared" si="484"/>
        <v>0</v>
      </c>
      <c r="BI64" s="52">
        <v>49889</v>
      </c>
      <c r="BJ64" s="52">
        <v>25125</v>
      </c>
      <c r="BK64" s="53">
        <f t="shared" si="485"/>
        <v>-0.1</v>
      </c>
      <c r="BL64" s="53">
        <f t="shared" si="486"/>
        <v>0</v>
      </c>
      <c r="BM64" s="53">
        <f t="shared" si="487"/>
        <v>-0.1</v>
      </c>
    </row>
    <row r="65" spans="1:65" x14ac:dyDescent="0.25">
      <c r="A65" s="23"/>
      <c r="B65" s="24"/>
      <c r="C65" s="24" t="s">
        <v>176</v>
      </c>
      <c r="D65" s="23"/>
      <c r="E65" s="23"/>
      <c r="F65" s="24"/>
      <c r="G65" s="25">
        <f t="shared" ref="G65:Y65" si="488">SUBTOTAL(9,G62:G64)</f>
        <v>752400</v>
      </c>
      <c r="H65" s="25">
        <f t="shared" si="488"/>
        <v>540400</v>
      </c>
      <c r="I65" s="25">
        <f t="shared" si="488"/>
        <v>12</v>
      </c>
      <c r="J65" s="25">
        <f t="shared" si="488"/>
        <v>290400</v>
      </c>
      <c r="K65" s="25">
        <f t="shared" si="488"/>
        <v>50000</v>
      </c>
      <c r="L65" s="25">
        <f t="shared" si="488"/>
        <v>200000</v>
      </c>
      <c r="M65" s="25">
        <f t="shared" si="488"/>
        <v>0</v>
      </c>
      <c r="N65" s="25">
        <f t="shared" si="488"/>
        <v>0</v>
      </c>
      <c r="O65" s="25">
        <f t="shared" si="488"/>
        <v>212000</v>
      </c>
      <c r="P65" s="25">
        <f t="shared" si="488"/>
        <v>30000</v>
      </c>
      <c r="Q65" s="25">
        <f t="shared" si="488"/>
        <v>182000</v>
      </c>
      <c r="R65" s="25">
        <f t="shared" si="488"/>
        <v>0</v>
      </c>
      <c r="S65" s="25">
        <f t="shared" si="488"/>
        <v>-250000</v>
      </c>
      <c r="T65" s="25">
        <f t="shared" si="488"/>
        <v>-212000</v>
      </c>
      <c r="U65" s="34">
        <v>39000</v>
      </c>
      <c r="V65" s="34">
        <v>23600</v>
      </c>
      <c r="W65" s="26">
        <f t="shared" si="488"/>
        <v>-0.51</v>
      </c>
      <c r="X65" s="26">
        <f t="shared" si="488"/>
        <v>-0.77</v>
      </c>
      <c r="Y65" s="26">
        <f t="shared" si="488"/>
        <v>-1.2799999999999998</v>
      </c>
      <c r="Z65" s="25">
        <f t="shared" ref="Z65:AM65" si="489">SUBTOTAL(9,Z62:Z64)</f>
        <v>752400</v>
      </c>
      <c r="AA65" s="25">
        <f t="shared" si="489"/>
        <v>540400</v>
      </c>
      <c r="AB65" s="25">
        <f t="shared" si="489"/>
        <v>12</v>
      </c>
      <c r="AC65" s="25">
        <f t="shared" si="489"/>
        <v>290400</v>
      </c>
      <c r="AD65" s="25">
        <f t="shared" si="489"/>
        <v>50000</v>
      </c>
      <c r="AE65" s="25">
        <f t="shared" si="489"/>
        <v>200000</v>
      </c>
      <c r="AF65" s="25">
        <f t="shared" si="489"/>
        <v>0</v>
      </c>
      <c r="AG65" s="25">
        <f t="shared" si="489"/>
        <v>0</v>
      </c>
      <c r="AH65" s="25">
        <f t="shared" si="489"/>
        <v>212000</v>
      </c>
      <c r="AI65" s="25">
        <f t="shared" si="489"/>
        <v>30000</v>
      </c>
      <c r="AJ65" s="25">
        <f t="shared" si="489"/>
        <v>182000</v>
      </c>
      <c r="AK65" s="25">
        <f t="shared" si="489"/>
        <v>0</v>
      </c>
      <c r="AL65" s="25">
        <f t="shared" si="489"/>
        <v>50000</v>
      </c>
      <c r="AM65" s="25">
        <f t="shared" si="489"/>
        <v>42400</v>
      </c>
      <c r="AN65" s="34">
        <v>39000</v>
      </c>
      <c r="AO65" s="34">
        <v>23600</v>
      </c>
      <c r="AP65" s="26">
        <f t="shared" ref="AP65:AR65" si="490">SUBTOTAL(9,AP62:AP64)</f>
        <v>0.11000000000000001</v>
      </c>
      <c r="AQ65" s="26">
        <f t="shared" si="490"/>
        <v>5.0000000000000044E-2</v>
      </c>
      <c r="AR65" s="26">
        <f t="shared" si="490"/>
        <v>0.16000000000000006</v>
      </c>
      <c r="AS65" s="76">
        <v>-0.51</v>
      </c>
      <c r="AT65" s="76">
        <v>-0.77</v>
      </c>
      <c r="AU65" s="25">
        <f t="shared" ref="AU65:BH65" si="491">SUBTOTAL(9,AU62:AU64)</f>
        <v>752400</v>
      </c>
      <c r="AV65" s="25">
        <f t="shared" si="491"/>
        <v>540400</v>
      </c>
      <c r="AW65" s="25">
        <f t="shared" si="491"/>
        <v>12</v>
      </c>
      <c r="AX65" s="25">
        <f t="shared" si="491"/>
        <v>290400</v>
      </c>
      <c r="AY65" s="25">
        <f t="shared" si="491"/>
        <v>50000</v>
      </c>
      <c r="AZ65" s="25">
        <f t="shared" si="491"/>
        <v>200000</v>
      </c>
      <c r="BA65" s="25">
        <f t="shared" si="491"/>
        <v>0</v>
      </c>
      <c r="BB65" s="25">
        <f t="shared" si="491"/>
        <v>0</v>
      </c>
      <c r="BC65" s="25">
        <f t="shared" si="491"/>
        <v>212000</v>
      </c>
      <c r="BD65" s="25">
        <f t="shared" si="491"/>
        <v>30000</v>
      </c>
      <c r="BE65" s="25">
        <f t="shared" si="491"/>
        <v>182000</v>
      </c>
      <c r="BF65" s="25">
        <f t="shared" si="491"/>
        <v>0</v>
      </c>
      <c r="BG65" s="25">
        <f t="shared" si="491"/>
        <v>50000</v>
      </c>
      <c r="BH65" s="25">
        <f t="shared" si="491"/>
        <v>42400</v>
      </c>
      <c r="BI65" s="34">
        <v>39000</v>
      </c>
      <c r="BJ65" s="34">
        <v>23600</v>
      </c>
      <c r="BK65" s="26">
        <f t="shared" ref="BK65:BM65" si="492">SUBTOTAL(9,BK62:BK64)</f>
        <v>-0.4</v>
      </c>
      <c r="BL65" s="26">
        <f t="shared" si="492"/>
        <v>-0.72</v>
      </c>
      <c r="BM65" s="26">
        <f t="shared" si="492"/>
        <v>-1.1200000000000001</v>
      </c>
    </row>
    <row r="66" spans="1:65" x14ac:dyDescent="0.25">
      <c r="A66" s="2">
        <v>1422</v>
      </c>
      <c r="B66" s="18">
        <v>600010643</v>
      </c>
      <c r="C66" s="18" t="s">
        <v>118</v>
      </c>
      <c r="D66" s="2">
        <v>3122</v>
      </c>
      <c r="E66" s="2" t="s">
        <v>60</v>
      </c>
      <c r="F66" s="18" t="s">
        <v>61</v>
      </c>
      <c r="G66" s="52">
        <f t="shared" ref="G66:G67" si="493">H66+O66</f>
        <v>240000</v>
      </c>
      <c r="H66" s="52">
        <f t="shared" ref="H66:H67" si="494">J66+K66+L66+M66+N66</f>
        <v>85000</v>
      </c>
      <c r="I66" s="20"/>
      <c r="J66" s="43"/>
      <c r="K66" s="43">
        <v>35000</v>
      </c>
      <c r="L66" s="43">
        <v>50000</v>
      </c>
      <c r="M66" s="43"/>
      <c r="N66" s="43"/>
      <c r="O66" s="52">
        <f t="shared" ref="O66:O67" si="495">P66+Q66+R66</f>
        <v>155000</v>
      </c>
      <c r="P66" s="43"/>
      <c r="Q66" s="43">
        <v>155000</v>
      </c>
      <c r="R66" s="43"/>
      <c r="S66" s="52">
        <f t="shared" ref="S66:S67" si="496">(K66+L66+M66)*-1</f>
        <v>-85000</v>
      </c>
      <c r="T66" s="52">
        <f t="shared" ref="T66:T67" si="497">(P66+Q66)*-1</f>
        <v>-155000</v>
      </c>
      <c r="U66" s="52">
        <v>39000</v>
      </c>
      <c r="V66" s="52">
        <v>23600</v>
      </c>
      <c r="W66" s="53">
        <f t="shared" ref="W66:W67" si="498">IF(S66=0,0,ROUND((L66+M66)/U66/10,2)*-1)</f>
        <v>-0.13</v>
      </c>
      <c r="X66" s="53">
        <f t="shared" ref="X66:X67" si="499">IF(T66=0,0,ROUND(Q66/V66/10,2)*-1)</f>
        <v>-0.66</v>
      </c>
      <c r="Y66" s="53">
        <f t="shared" ref="Y66:Y67" si="500">SUM(W66:X66)</f>
        <v>-0.79</v>
      </c>
      <c r="Z66" s="52">
        <f t="shared" ref="Z66:Z67" si="501">AA66+AH66</f>
        <v>240000</v>
      </c>
      <c r="AA66" s="52">
        <f t="shared" ref="AA66:AA67" si="502">AC66+AD66+AE66+AF66+AG66</f>
        <v>85000</v>
      </c>
      <c r="AB66" s="20"/>
      <c r="AC66" s="43"/>
      <c r="AD66" s="43">
        <v>35000</v>
      </c>
      <c r="AE66" s="43">
        <v>50000</v>
      </c>
      <c r="AF66" s="43"/>
      <c r="AG66" s="43"/>
      <c r="AH66" s="52">
        <f t="shared" ref="AH66:AH67" si="503">AI66+AJ66+AK66</f>
        <v>155000</v>
      </c>
      <c r="AI66" s="43"/>
      <c r="AJ66" s="43">
        <v>155000</v>
      </c>
      <c r="AK66" s="43"/>
      <c r="AL66" s="52">
        <f t="shared" ref="AL66:AL67" si="504">ROUND((AD66+AE66+AF66)*20%,0)</f>
        <v>17000</v>
      </c>
      <c r="AM66" s="52">
        <f t="shared" ref="AM66:AM67" si="505">ROUND((AI66+AJ66)*20%,0)</f>
        <v>31000</v>
      </c>
      <c r="AN66" s="52">
        <v>50815</v>
      </c>
      <c r="AO66" s="52">
        <v>25126</v>
      </c>
      <c r="AP66" s="53">
        <f t="shared" ref="AP66:AP67" si="506">IF(AL66=0,0,ROUND((AE66+AF66)/AN66/10,2)+AS66)*-1</f>
        <v>0.03</v>
      </c>
      <c r="AQ66" s="53">
        <f t="shared" ref="AQ66:AQ67" si="507">IF(AM66=0,0,ROUND((AJ66)/AO66/10,2)+AT66)*-1</f>
        <v>4.0000000000000036E-2</v>
      </c>
      <c r="AR66" s="53">
        <f t="shared" ref="AR66:AR67" si="508">SUM(AP66:AQ66)</f>
        <v>7.0000000000000034E-2</v>
      </c>
      <c r="AS66" s="75">
        <v>-0.13</v>
      </c>
      <c r="AT66" s="75">
        <v>-0.66</v>
      </c>
      <c r="AU66" s="52">
        <f t="shared" ref="AU66:AU67" si="509">AV66+BC66</f>
        <v>240000</v>
      </c>
      <c r="AV66" s="52">
        <f t="shared" ref="AV66:AV67" si="510">AX66+AY66+AZ66+BA66+BB66</f>
        <v>85000</v>
      </c>
      <c r="AW66" s="20"/>
      <c r="AX66" s="43"/>
      <c r="AY66" s="43">
        <v>35000</v>
      </c>
      <c r="AZ66" s="43">
        <v>50000</v>
      </c>
      <c r="BA66" s="43"/>
      <c r="BB66" s="43"/>
      <c r="BC66" s="52">
        <f t="shared" ref="BC66:BC67" si="511">BD66+BE66+BF66</f>
        <v>155000</v>
      </c>
      <c r="BD66" s="43"/>
      <c r="BE66" s="43">
        <v>155000</v>
      </c>
      <c r="BF66" s="43"/>
      <c r="BG66" s="52">
        <f t="shared" ref="BG66:BG67" si="512">ROUND((AY66+AZ66+BA66)*20%,0)</f>
        <v>17000</v>
      </c>
      <c r="BH66" s="52">
        <f t="shared" ref="BH66:BH67" si="513">ROUND((BD66+BE66)*20%,0)</f>
        <v>31000</v>
      </c>
      <c r="BI66" s="52">
        <v>50815</v>
      </c>
      <c r="BJ66" s="52">
        <v>25126</v>
      </c>
      <c r="BK66" s="53">
        <f t="shared" ref="BK66:BK67" si="514">IF(BG66=0,0,ROUND((AZ66+BA66)/BI66/10,2)+BN66)*-1</f>
        <v>-0.1</v>
      </c>
      <c r="BL66" s="53">
        <f t="shared" ref="BL66:BL67" si="515">IF(BH66=0,0,ROUND((BE66)/BJ66/10,2)+BO66)*-1</f>
        <v>-0.62</v>
      </c>
      <c r="BM66" s="53">
        <f t="shared" ref="BM66:BM67" si="516">SUM(BK66:BL66)</f>
        <v>-0.72</v>
      </c>
    </row>
    <row r="67" spans="1:65" x14ac:dyDescent="0.25">
      <c r="A67" s="2">
        <v>1422</v>
      </c>
      <c r="B67" s="18">
        <v>600010643</v>
      </c>
      <c r="C67" s="18" t="s">
        <v>118</v>
      </c>
      <c r="D67" s="2">
        <v>3122</v>
      </c>
      <c r="E67" s="2" t="s">
        <v>62</v>
      </c>
      <c r="F67" s="18" t="s">
        <v>218</v>
      </c>
      <c r="G67" s="52">
        <f t="shared" si="493"/>
        <v>0</v>
      </c>
      <c r="H67" s="52">
        <f t="shared" si="494"/>
        <v>0</v>
      </c>
      <c r="I67" s="52"/>
      <c r="J67" s="52"/>
      <c r="K67" s="52"/>
      <c r="L67" s="52"/>
      <c r="M67" s="52"/>
      <c r="N67" s="52"/>
      <c r="O67" s="52">
        <f t="shared" si="495"/>
        <v>0</v>
      </c>
      <c r="P67" s="52"/>
      <c r="Q67" s="52"/>
      <c r="R67" s="52"/>
      <c r="S67" s="52">
        <f t="shared" si="496"/>
        <v>0</v>
      </c>
      <c r="T67" s="52">
        <f t="shared" si="497"/>
        <v>0</v>
      </c>
      <c r="U67" s="55" t="s">
        <v>233</v>
      </c>
      <c r="V67" s="55" t="s">
        <v>233</v>
      </c>
      <c r="W67" s="53">
        <f t="shared" si="498"/>
        <v>0</v>
      </c>
      <c r="X67" s="53">
        <f t="shared" si="499"/>
        <v>0</v>
      </c>
      <c r="Y67" s="53">
        <f t="shared" si="500"/>
        <v>0</v>
      </c>
      <c r="Z67" s="52">
        <f t="shared" si="501"/>
        <v>0</v>
      </c>
      <c r="AA67" s="52">
        <f t="shared" si="502"/>
        <v>0</v>
      </c>
      <c r="AB67" s="52"/>
      <c r="AC67" s="52"/>
      <c r="AD67" s="52"/>
      <c r="AE67" s="52"/>
      <c r="AF67" s="52"/>
      <c r="AG67" s="52"/>
      <c r="AH67" s="52">
        <f t="shared" si="503"/>
        <v>0</v>
      </c>
      <c r="AI67" s="52"/>
      <c r="AJ67" s="52"/>
      <c r="AK67" s="52"/>
      <c r="AL67" s="52">
        <f t="shared" si="504"/>
        <v>0</v>
      </c>
      <c r="AM67" s="52">
        <f t="shared" si="505"/>
        <v>0</v>
      </c>
      <c r="AN67" s="55" t="s">
        <v>233</v>
      </c>
      <c r="AO67" s="55" t="s">
        <v>233</v>
      </c>
      <c r="AP67" s="53">
        <f t="shared" si="506"/>
        <v>0</v>
      </c>
      <c r="AQ67" s="53">
        <f t="shared" si="507"/>
        <v>0</v>
      </c>
      <c r="AR67" s="53">
        <f t="shared" si="508"/>
        <v>0</v>
      </c>
      <c r="AS67" s="75">
        <v>0</v>
      </c>
      <c r="AT67" s="75">
        <v>0</v>
      </c>
      <c r="AU67" s="52">
        <f t="shared" si="509"/>
        <v>0</v>
      </c>
      <c r="AV67" s="52">
        <f t="shared" si="510"/>
        <v>0</v>
      </c>
      <c r="AW67" s="52"/>
      <c r="AX67" s="52"/>
      <c r="AY67" s="52"/>
      <c r="AZ67" s="52"/>
      <c r="BA67" s="52"/>
      <c r="BB67" s="52"/>
      <c r="BC67" s="52">
        <f t="shared" si="511"/>
        <v>0</v>
      </c>
      <c r="BD67" s="52"/>
      <c r="BE67" s="52"/>
      <c r="BF67" s="52"/>
      <c r="BG67" s="52">
        <f t="shared" si="512"/>
        <v>0</v>
      </c>
      <c r="BH67" s="52">
        <f t="shared" si="513"/>
        <v>0</v>
      </c>
      <c r="BI67" s="55" t="s">
        <v>233</v>
      </c>
      <c r="BJ67" s="55" t="s">
        <v>233</v>
      </c>
      <c r="BK67" s="53">
        <f t="shared" si="514"/>
        <v>0</v>
      </c>
      <c r="BL67" s="53">
        <f t="shared" si="515"/>
        <v>0</v>
      </c>
      <c r="BM67" s="53">
        <f t="shared" si="516"/>
        <v>0</v>
      </c>
    </row>
    <row r="68" spans="1:65" x14ac:dyDescent="0.25">
      <c r="A68" s="23"/>
      <c r="B68" s="24"/>
      <c r="C68" s="24" t="s">
        <v>177</v>
      </c>
      <c r="D68" s="23"/>
      <c r="E68" s="23"/>
      <c r="F68" s="24"/>
      <c r="G68" s="25">
        <f t="shared" ref="G68:Y68" si="517">SUBTOTAL(9,G66:G67)</f>
        <v>240000</v>
      </c>
      <c r="H68" s="25">
        <f t="shared" si="517"/>
        <v>85000</v>
      </c>
      <c r="I68" s="25">
        <f t="shared" si="517"/>
        <v>0</v>
      </c>
      <c r="J68" s="25">
        <f t="shared" si="517"/>
        <v>0</v>
      </c>
      <c r="K68" s="25">
        <f t="shared" si="517"/>
        <v>35000</v>
      </c>
      <c r="L68" s="25">
        <f t="shared" si="517"/>
        <v>50000</v>
      </c>
      <c r="M68" s="25">
        <f t="shared" si="517"/>
        <v>0</v>
      </c>
      <c r="N68" s="25">
        <f t="shared" si="517"/>
        <v>0</v>
      </c>
      <c r="O68" s="25">
        <f t="shared" si="517"/>
        <v>155000</v>
      </c>
      <c r="P68" s="25">
        <f t="shared" si="517"/>
        <v>0</v>
      </c>
      <c r="Q68" s="25">
        <f t="shared" si="517"/>
        <v>155000</v>
      </c>
      <c r="R68" s="25">
        <f t="shared" si="517"/>
        <v>0</v>
      </c>
      <c r="S68" s="25">
        <f t="shared" si="517"/>
        <v>-85000</v>
      </c>
      <c r="T68" s="25">
        <f t="shared" si="517"/>
        <v>-155000</v>
      </c>
      <c r="U68" s="34">
        <v>39000</v>
      </c>
      <c r="V68" s="34">
        <v>23600</v>
      </c>
      <c r="W68" s="26">
        <f t="shared" si="517"/>
        <v>-0.13</v>
      </c>
      <c r="X68" s="26">
        <f t="shared" si="517"/>
        <v>-0.66</v>
      </c>
      <c r="Y68" s="26">
        <f t="shared" si="517"/>
        <v>-0.79</v>
      </c>
      <c r="Z68" s="25">
        <f t="shared" ref="Z68:AM68" si="518">SUBTOTAL(9,Z66:Z67)</f>
        <v>240000</v>
      </c>
      <c r="AA68" s="25">
        <f t="shared" si="518"/>
        <v>85000</v>
      </c>
      <c r="AB68" s="25">
        <f t="shared" si="518"/>
        <v>0</v>
      </c>
      <c r="AC68" s="25">
        <f t="shared" si="518"/>
        <v>0</v>
      </c>
      <c r="AD68" s="25">
        <f t="shared" si="518"/>
        <v>35000</v>
      </c>
      <c r="AE68" s="25">
        <f t="shared" si="518"/>
        <v>50000</v>
      </c>
      <c r="AF68" s="25">
        <f t="shared" si="518"/>
        <v>0</v>
      </c>
      <c r="AG68" s="25">
        <f t="shared" si="518"/>
        <v>0</v>
      </c>
      <c r="AH68" s="25">
        <f t="shared" si="518"/>
        <v>155000</v>
      </c>
      <c r="AI68" s="25">
        <f t="shared" si="518"/>
        <v>0</v>
      </c>
      <c r="AJ68" s="25">
        <f t="shared" si="518"/>
        <v>155000</v>
      </c>
      <c r="AK68" s="25">
        <f t="shared" si="518"/>
        <v>0</v>
      </c>
      <c r="AL68" s="25">
        <f t="shared" si="518"/>
        <v>17000</v>
      </c>
      <c r="AM68" s="25">
        <f t="shared" si="518"/>
        <v>31000</v>
      </c>
      <c r="AN68" s="34">
        <v>39000</v>
      </c>
      <c r="AO68" s="34">
        <v>23600</v>
      </c>
      <c r="AP68" s="26">
        <f t="shared" ref="AP68:AR68" si="519">SUBTOTAL(9,AP66:AP67)</f>
        <v>0.03</v>
      </c>
      <c r="AQ68" s="26">
        <f t="shared" si="519"/>
        <v>4.0000000000000036E-2</v>
      </c>
      <c r="AR68" s="26">
        <f t="shared" si="519"/>
        <v>7.0000000000000034E-2</v>
      </c>
      <c r="AS68" s="76">
        <v>-0.13</v>
      </c>
      <c r="AT68" s="76">
        <v>-0.66</v>
      </c>
      <c r="AU68" s="25">
        <f t="shared" ref="AU68:BH68" si="520">SUBTOTAL(9,AU66:AU67)</f>
        <v>240000</v>
      </c>
      <c r="AV68" s="25">
        <f t="shared" si="520"/>
        <v>85000</v>
      </c>
      <c r="AW68" s="25">
        <f t="shared" si="520"/>
        <v>0</v>
      </c>
      <c r="AX68" s="25">
        <f t="shared" si="520"/>
        <v>0</v>
      </c>
      <c r="AY68" s="25">
        <f t="shared" si="520"/>
        <v>35000</v>
      </c>
      <c r="AZ68" s="25">
        <f t="shared" si="520"/>
        <v>50000</v>
      </c>
      <c r="BA68" s="25">
        <f t="shared" si="520"/>
        <v>0</v>
      </c>
      <c r="BB68" s="25">
        <f t="shared" si="520"/>
        <v>0</v>
      </c>
      <c r="BC68" s="25">
        <f t="shared" si="520"/>
        <v>155000</v>
      </c>
      <c r="BD68" s="25">
        <f t="shared" si="520"/>
        <v>0</v>
      </c>
      <c r="BE68" s="25">
        <f t="shared" si="520"/>
        <v>155000</v>
      </c>
      <c r="BF68" s="25">
        <f t="shared" si="520"/>
        <v>0</v>
      </c>
      <c r="BG68" s="25">
        <f t="shared" si="520"/>
        <v>17000</v>
      </c>
      <c r="BH68" s="25">
        <f t="shared" si="520"/>
        <v>31000</v>
      </c>
      <c r="BI68" s="34">
        <v>39000</v>
      </c>
      <c r="BJ68" s="34">
        <v>23600</v>
      </c>
      <c r="BK68" s="26">
        <f t="shared" ref="BK68:BM68" si="521">SUBTOTAL(9,BK66:BK67)</f>
        <v>-0.1</v>
      </c>
      <c r="BL68" s="26">
        <f t="shared" si="521"/>
        <v>-0.62</v>
      </c>
      <c r="BM68" s="26">
        <f t="shared" si="521"/>
        <v>-0.72</v>
      </c>
    </row>
    <row r="69" spans="1:65" x14ac:dyDescent="0.25">
      <c r="A69" s="2">
        <v>1424</v>
      </c>
      <c r="B69" s="18">
        <v>600020347</v>
      </c>
      <c r="C69" s="18" t="s">
        <v>119</v>
      </c>
      <c r="D69" s="2">
        <v>3122</v>
      </c>
      <c r="E69" s="2" t="s">
        <v>60</v>
      </c>
      <c r="F69" s="18" t="s">
        <v>61</v>
      </c>
      <c r="G69" s="52">
        <f t="shared" ref="G69:G72" si="522">H69+O69</f>
        <v>209480</v>
      </c>
      <c r="H69" s="52">
        <f t="shared" ref="H69:H72" si="523">J69+K69+L69+M69+N69</f>
        <v>91300</v>
      </c>
      <c r="I69" s="49">
        <v>0</v>
      </c>
      <c r="J69" s="43">
        <v>0</v>
      </c>
      <c r="K69" s="43"/>
      <c r="L69" s="43"/>
      <c r="M69" s="43"/>
      <c r="N69" s="43">
        <v>91300</v>
      </c>
      <c r="O69" s="52">
        <f t="shared" ref="O69:O72" si="524">P69+Q69+R69</f>
        <v>118180</v>
      </c>
      <c r="P69" s="43"/>
      <c r="Q69" s="43">
        <v>40000</v>
      </c>
      <c r="R69" s="43">
        <v>78180</v>
      </c>
      <c r="S69" s="52">
        <f t="shared" ref="S69:S72" si="525">(K69+L69+M69)*-1</f>
        <v>0</v>
      </c>
      <c r="T69" s="52">
        <f t="shared" ref="T69:T72" si="526">(P69+Q69)*-1</f>
        <v>-40000</v>
      </c>
      <c r="U69" s="52">
        <v>39000</v>
      </c>
      <c r="V69" s="52">
        <v>23600</v>
      </c>
      <c r="W69" s="53">
        <f t="shared" ref="W69:W72" si="527">IF(S69=0,0,ROUND((L69+M69)/U69/10,2)*-1)</f>
        <v>0</v>
      </c>
      <c r="X69" s="53">
        <f t="shared" ref="X69:X72" si="528">IF(T69=0,0,ROUND(Q69/V69/10,2)*-1)</f>
        <v>-0.17</v>
      </c>
      <c r="Y69" s="53">
        <f t="shared" ref="Y69:Y72" si="529">SUM(W69:X69)</f>
        <v>-0.17</v>
      </c>
      <c r="Z69" s="52">
        <f t="shared" ref="Z69:Z72" si="530">AA69+AH69</f>
        <v>313151</v>
      </c>
      <c r="AA69" s="52">
        <f t="shared" ref="AA69:AA72" si="531">AC69+AD69+AE69+AF69+AG69</f>
        <v>91300</v>
      </c>
      <c r="AB69" s="49">
        <v>0</v>
      </c>
      <c r="AC69" s="43">
        <v>0</v>
      </c>
      <c r="AD69" s="43"/>
      <c r="AE69" s="43"/>
      <c r="AF69" s="43"/>
      <c r="AG69" s="43">
        <v>91300</v>
      </c>
      <c r="AH69" s="52">
        <f t="shared" ref="AH69:AH72" si="532">AI69+AJ69+AK69</f>
        <v>221851</v>
      </c>
      <c r="AI69" s="43"/>
      <c r="AJ69" s="43">
        <v>40000</v>
      </c>
      <c r="AK69" s="79">
        <f>78180+103671</f>
        <v>181851</v>
      </c>
      <c r="AL69" s="52">
        <f t="shared" ref="AL69:AL72" si="533">ROUND((AD69+AE69+AF69)*20%,0)</f>
        <v>0</v>
      </c>
      <c r="AM69" s="52">
        <f t="shared" ref="AM69:AM72" si="534">ROUND((AI69+AJ69)*20%,0)</f>
        <v>8000</v>
      </c>
      <c r="AN69" s="52">
        <v>50815</v>
      </c>
      <c r="AO69" s="52">
        <v>25126</v>
      </c>
      <c r="AP69" s="53">
        <f t="shared" ref="AP69:AP72" si="535">IF(AL69=0,0,ROUND((AE69+AF69)/AN69/10,2)+AS69)*-1</f>
        <v>0</v>
      </c>
      <c r="AQ69" s="53">
        <f t="shared" ref="AQ69:AQ72" si="536">IF(AM69=0,0,ROUND((AJ69)/AO69/10,2)+AT69)*-1</f>
        <v>1.0000000000000009E-2</v>
      </c>
      <c r="AR69" s="53">
        <f t="shared" ref="AR69:AR72" si="537">SUM(AP69:AQ69)</f>
        <v>1.0000000000000009E-2</v>
      </c>
      <c r="AS69" s="75">
        <v>0</v>
      </c>
      <c r="AT69" s="75">
        <v>-0.17</v>
      </c>
      <c r="AU69" s="52">
        <f t="shared" ref="AU69:AU72" si="538">AV69+BC69</f>
        <v>313151</v>
      </c>
      <c r="AV69" s="52">
        <f t="shared" ref="AV69:AV72" si="539">AX69+AY69+AZ69+BA69+BB69</f>
        <v>91300</v>
      </c>
      <c r="AW69" s="49">
        <v>0</v>
      </c>
      <c r="AX69" s="43">
        <v>0</v>
      </c>
      <c r="AY69" s="43"/>
      <c r="AZ69" s="43"/>
      <c r="BA69" s="43"/>
      <c r="BB69" s="43">
        <v>91300</v>
      </c>
      <c r="BC69" s="52">
        <f t="shared" ref="BC69:BC72" si="540">BD69+BE69+BF69</f>
        <v>221851</v>
      </c>
      <c r="BD69" s="43"/>
      <c r="BE69" s="43">
        <v>40000</v>
      </c>
      <c r="BF69" s="79">
        <f>78180+103671</f>
        <v>181851</v>
      </c>
      <c r="BG69" s="52">
        <f t="shared" ref="BG69:BG72" si="541">ROUND((AY69+AZ69+BA69)*20%,0)</f>
        <v>0</v>
      </c>
      <c r="BH69" s="52">
        <f t="shared" ref="BH69:BH72" si="542">ROUND((BD69+BE69)*20%,0)</f>
        <v>8000</v>
      </c>
      <c r="BI69" s="52">
        <v>50815</v>
      </c>
      <c r="BJ69" s="52">
        <v>25126</v>
      </c>
      <c r="BK69" s="53">
        <f t="shared" ref="BK69:BK72" si="543">IF(BG69=0,0,ROUND((AZ69+BA69)/BI69/10,2)+BN69)*-1</f>
        <v>0</v>
      </c>
      <c r="BL69" s="53">
        <f t="shared" ref="BL69:BL72" si="544">IF(BH69=0,0,ROUND((BE69)/BJ69/10,2)+BO69)*-1</f>
        <v>-0.16</v>
      </c>
      <c r="BM69" s="53">
        <f t="shared" ref="BM69:BM72" si="545">SUM(BK69:BL69)</f>
        <v>-0.16</v>
      </c>
    </row>
    <row r="70" spans="1:65" x14ac:dyDescent="0.25">
      <c r="A70" s="2">
        <v>1424</v>
      </c>
      <c r="B70" s="18">
        <v>600020347</v>
      </c>
      <c r="C70" s="18" t="s">
        <v>119</v>
      </c>
      <c r="D70" s="2">
        <v>3122</v>
      </c>
      <c r="E70" s="2" t="s">
        <v>62</v>
      </c>
      <c r="F70" s="18" t="s">
        <v>218</v>
      </c>
      <c r="G70" s="52">
        <f t="shared" si="522"/>
        <v>0</v>
      </c>
      <c r="H70" s="52">
        <f t="shared" si="523"/>
        <v>0</v>
      </c>
      <c r="I70" s="52"/>
      <c r="J70" s="52"/>
      <c r="K70" s="52"/>
      <c r="L70" s="52"/>
      <c r="M70" s="52"/>
      <c r="N70" s="52"/>
      <c r="O70" s="52">
        <f t="shared" si="524"/>
        <v>0</v>
      </c>
      <c r="P70" s="52"/>
      <c r="Q70" s="52"/>
      <c r="R70" s="52"/>
      <c r="S70" s="52">
        <f t="shared" si="525"/>
        <v>0</v>
      </c>
      <c r="T70" s="52">
        <f t="shared" si="526"/>
        <v>0</v>
      </c>
      <c r="U70" s="55" t="s">
        <v>233</v>
      </c>
      <c r="V70" s="55" t="s">
        <v>233</v>
      </c>
      <c r="W70" s="53">
        <f t="shared" si="527"/>
        <v>0</v>
      </c>
      <c r="X70" s="53">
        <f t="shared" si="528"/>
        <v>0</v>
      </c>
      <c r="Y70" s="53">
        <f t="shared" si="529"/>
        <v>0</v>
      </c>
      <c r="Z70" s="52">
        <f t="shared" si="530"/>
        <v>0</v>
      </c>
      <c r="AA70" s="52">
        <f t="shared" si="531"/>
        <v>0</v>
      </c>
      <c r="AB70" s="52"/>
      <c r="AC70" s="52"/>
      <c r="AD70" s="52"/>
      <c r="AE70" s="52"/>
      <c r="AF70" s="52"/>
      <c r="AG70" s="52"/>
      <c r="AH70" s="52">
        <f t="shared" si="532"/>
        <v>0</v>
      </c>
      <c r="AI70" s="52"/>
      <c r="AJ70" s="52"/>
      <c r="AK70" s="52"/>
      <c r="AL70" s="52">
        <f t="shared" si="533"/>
        <v>0</v>
      </c>
      <c r="AM70" s="52">
        <f t="shared" si="534"/>
        <v>0</v>
      </c>
      <c r="AN70" s="55" t="s">
        <v>233</v>
      </c>
      <c r="AO70" s="55" t="s">
        <v>233</v>
      </c>
      <c r="AP70" s="53">
        <f t="shared" si="535"/>
        <v>0</v>
      </c>
      <c r="AQ70" s="53">
        <f t="shared" si="536"/>
        <v>0</v>
      </c>
      <c r="AR70" s="53">
        <f t="shared" si="537"/>
        <v>0</v>
      </c>
      <c r="AS70" s="75">
        <v>0</v>
      </c>
      <c r="AT70" s="75">
        <v>0</v>
      </c>
      <c r="AU70" s="52">
        <f t="shared" si="538"/>
        <v>0</v>
      </c>
      <c r="AV70" s="52">
        <f t="shared" si="539"/>
        <v>0</v>
      </c>
      <c r="AW70" s="52"/>
      <c r="AX70" s="52"/>
      <c r="AY70" s="52"/>
      <c r="AZ70" s="52"/>
      <c r="BA70" s="52"/>
      <c r="BB70" s="52"/>
      <c r="BC70" s="52">
        <f t="shared" si="540"/>
        <v>0</v>
      </c>
      <c r="BD70" s="52"/>
      <c r="BE70" s="52"/>
      <c r="BF70" s="52"/>
      <c r="BG70" s="52">
        <f t="shared" si="541"/>
        <v>0</v>
      </c>
      <c r="BH70" s="52">
        <f t="shared" si="542"/>
        <v>0</v>
      </c>
      <c r="BI70" s="55" t="s">
        <v>233</v>
      </c>
      <c r="BJ70" s="55" t="s">
        <v>233</v>
      </c>
      <c r="BK70" s="53">
        <f t="shared" si="543"/>
        <v>0</v>
      </c>
      <c r="BL70" s="53">
        <f t="shared" si="544"/>
        <v>0</v>
      </c>
      <c r="BM70" s="53">
        <f t="shared" si="545"/>
        <v>0</v>
      </c>
    </row>
    <row r="71" spans="1:65" x14ac:dyDescent="0.25">
      <c r="A71" s="2">
        <v>1424</v>
      </c>
      <c r="B71" s="18">
        <v>600020347</v>
      </c>
      <c r="C71" s="18" t="s">
        <v>119</v>
      </c>
      <c r="D71" s="2">
        <v>3141</v>
      </c>
      <c r="E71" s="2" t="s">
        <v>63</v>
      </c>
      <c r="F71" s="18" t="s">
        <v>218</v>
      </c>
      <c r="G71" s="52">
        <f t="shared" si="522"/>
        <v>60000</v>
      </c>
      <c r="H71" s="52">
        <f t="shared" si="523"/>
        <v>0</v>
      </c>
      <c r="I71" s="52"/>
      <c r="J71" s="52"/>
      <c r="K71" s="52"/>
      <c r="L71" s="52"/>
      <c r="M71" s="52"/>
      <c r="N71" s="52"/>
      <c r="O71" s="52">
        <f t="shared" si="524"/>
        <v>60000</v>
      </c>
      <c r="P71" s="43"/>
      <c r="Q71" s="43">
        <v>60000</v>
      </c>
      <c r="R71" s="43"/>
      <c r="S71" s="52">
        <f t="shared" si="525"/>
        <v>0</v>
      </c>
      <c r="T71" s="52">
        <f t="shared" si="526"/>
        <v>-60000</v>
      </c>
      <c r="U71" s="54">
        <v>39000</v>
      </c>
      <c r="V71" s="52">
        <v>23600</v>
      </c>
      <c r="W71" s="53">
        <f t="shared" si="527"/>
        <v>0</v>
      </c>
      <c r="X71" s="53">
        <f t="shared" si="528"/>
        <v>-0.25</v>
      </c>
      <c r="Y71" s="53">
        <f t="shared" si="529"/>
        <v>-0.25</v>
      </c>
      <c r="Z71" s="52">
        <f t="shared" si="530"/>
        <v>60000</v>
      </c>
      <c r="AA71" s="52">
        <f t="shared" si="531"/>
        <v>0</v>
      </c>
      <c r="AB71" s="52"/>
      <c r="AC71" s="52"/>
      <c r="AD71" s="52"/>
      <c r="AE71" s="52"/>
      <c r="AF71" s="52"/>
      <c r="AG71" s="52"/>
      <c r="AH71" s="52">
        <f t="shared" si="532"/>
        <v>60000</v>
      </c>
      <c r="AI71" s="43"/>
      <c r="AJ71" s="43">
        <v>60000</v>
      </c>
      <c r="AK71" s="43"/>
      <c r="AL71" s="52">
        <f t="shared" si="533"/>
        <v>0</v>
      </c>
      <c r="AM71" s="52">
        <f t="shared" si="534"/>
        <v>12000</v>
      </c>
      <c r="AN71" s="54" t="s">
        <v>233</v>
      </c>
      <c r="AO71" s="52">
        <v>24500</v>
      </c>
      <c r="AP71" s="53">
        <f t="shared" si="535"/>
        <v>0</v>
      </c>
      <c r="AQ71" s="53">
        <f t="shared" si="536"/>
        <v>1.0000000000000009E-2</v>
      </c>
      <c r="AR71" s="53">
        <f t="shared" si="537"/>
        <v>1.0000000000000009E-2</v>
      </c>
      <c r="AS71" s="75">
        <v>0</v>
      </c>
      <c r="AT71" s="75">
        <v>-0.25</v>
      </c>
      <c r="AU71" s="52">
        <f t="shared" si="538"/>
        <v>60000</v>
      </c>
      <c r="AV71" s="52">
        <f t="shared" si="539"/>
        <v>0</v>
      </c>
      <c r="AW71" s="52"/>
      <c r="AX71" s="52"/>
      <c r="AY71" s="52"/>
      <c r="AZ71" s="52"/>
      <c r="BA71" s="52"/>
      <c r="BB71" s="52"/>
      <c r="BC71" s="52">
        <f t="shared" si="540"/>
        <v>60000</v>
      </c>
      <c r="BD71" s="43"/>
      <c r="BE71" s="43">
        <v>60000</v>
      </c>
      <c r="BF71" s="43"/>
      <c r="BG71" s="52">
        <f t="shared" si="541"/>
        <v>0</v>
      </c>
      <c r="BH71" s="52">
        <f t="shared" si="542"/>
        <v>12000</v>
      </c>
      <c r="BI71" s="54" t="s">
        <v>233</v>
      </c>
      <c r="BJ71" s="52">
        <v>24500</v>
      </c>
      <c r="BK71" s="53">
        <f t="shared" si="543"/>
        <v>0</v>
      </c>
      <c r="BL71" s="53">
        <f t="shared" si="544"/>
        <v>-0.24</v>
      </c>
      <c r="BM71" s="53">
        <f t="shared" si="545"/>
        <v>-0.24</v>
      </c>
    </row>
    <row r="72" spans="1:65" x14ac:dyDescent="0.25">
      <c r="A72" s="2">
        <v>1424</v>
      </c>
      <c r="B72" s="18">
        <v>600020347</v>
      </c>
      <c r="C72" s="18" t="s">
        <v>119</v>
      </c>
      <c r="D72" s="2">
        <v>3147</v>
      </c>
      <c r="E72" s="2" t="s">
        <v>64</v>
      </c>
      <c r="F72" s="18" t="s">
        <v>218</v>
      </c>
      <c r="G72" s="52">
        <f t="shared" si="522"/>
        <v>125000</v>
      </c>
      <c r="H72" s="52">
        <f t="shared" si="523"/>
        <v>0</v>
      </c>
      <c r="I72" s="52"/>
      <c r="J72" s="52"/>
      <c r="K72" s="52"/>
      <c r="L72" s="52"/>
      <c r="M72" s="52"/>
      <c r="N72" s="52"/>
      <c r="O72" s="52">
        <f t="shared" si="524"/>
        <v>125000</v>
      </c>
      <c r="P72" s="43">
        <v>25000</v>
      </c>
      <c r="Q72" s="43">
        <v>100000</v>
      </c>
      <c r="R72" s="43"/>
      <c r="S72" s="52">
        <f t="shared" si="525"/>
        <v>0</v>
      </c>
      <c r="T72" s="52">
        <f t="shared" si="526"/>
        <v>-125000</v>
      </c>
      <c r="U72" s="52">
        <v>39000</v>
      </c>
      <c r="V72" s="52">
        <v>23600</v>
      </c>
      <c r="W72" s="53">
        <f t="shared" si="527"/>
        <v>0</v>
      </c>
      <c r="X72" s="53">
        <f t="shared" si="528"/>
        <v>-0.42</v>
      </c>
      <c r="Y72" s="53">
        <f t="shared" si="529"/>
        <v>-0.42</v>
      </c>
      <c r="Z72" s="52">
        <f t="shared" si="530"/>
        <v>125000</v>
      </c>
      <c r="AA72" s="52">
        <f t="shared" si="531"/>
        <v>0</v>
      </c>
      <c r="AB72" s="52"/>
      <c r="AC72" s="52"/>
      <c r="AD72" s="52"/>
      <c r="AE72" s="52"/>
      <c r="AF72" s="52"/>
      <c r="AG72" s="52"/>
      <c r="AH72" s="52">
        <f t="shared" si="532"/>
        <v>125000</v>
      </c>
      <c r="AI72" s="43">
        <v>25000</v>
      </c>
      <c r="AJ72" s="43">
        <v>100000</v>
      </c>
      <c r="AK72" s="43"/>
      <c r="AL72" s="52">
        <f t="shared" si="533"/>
        <v>0</v>
      </c>
      <c r="AM72" s="52">
        <f t="shared" si="534"/>
        <v>25000</v>
      </c>
      <c r="AN72" s="52">
        <v>40700</v>
      </c>
      <c r="AO72" s="52">
        <v>22100</v>
      </c>
      <c r="AP72" s="53">
        <f t="shared" si="535"/>
        <v>0</v>
      </c>
      <c r="AQ72" s="53">
        <f t="shared" si="536"/>
        <v>-3.0000000000000027E-2</v>
      </c>
      <c r="AR72" s="53">
        <f t="shared" si="537"/>
        <v>-3.0000000000000027E-2</v>
      </c>
      <c r="AS72" s="75">
        <v>0</v>
      </c>
      <c r="AT72" s="75">
        <v>-0.42</v>
      </c>
      <c r="AU72" s="52">
        <f t="shared" si="538"/>
        <v>125000</v>
      </c>
      <c r="AV72" s="52">
        <f t="shared" si="539"/>
        <v>0</v>
      </c>
      <c r="AW72" s="52"/>
      <c r="AX72" s="52"/>
      <c r="AY72" s="52"/>
      <c r="AZ72" s="52"/>
      <c r="BA72" s="52"/>
      <c r="BB72" s="52"/>
      <c r="BC72" s="52">
        <f t="shared" si="540"/>
        <v>125000</v>
      </c>
      <c r="BD72" s="43">
        <v>25000</v>
      </c>
      <c r="BE72" s="43">
        <v>100000</v>
      </c>
      <c r="BF72" s="43"/>
      <c r="BG72" s="52">
        <f t="shared" si="541"/>
        <v>0</v>
      </c>
      <c r="BH72" s="52">
        <f t="shared" si="542"/>
        <v>25000</v>
      </c>
      <c r="BI72" s="52">
        <v>40700</v>
      </c>
      <c r="BJ72" s="52">
        <v>22100</v>
      </c>
      <c r="BK72" s="53">
        <f t="shared" si="543"/>
        <v>0</v>
      </c>
      <c r="BL72" s="53">
        <f t="shared" si="544"/>
        <v>-0.45</v>
      </c>
      <c r="BM72" s="53">
        <f t="shared" si="545"/>
        <v>-0.45</v>
      </c>
    </row>
    <row r="73" spans="1:65" x14ac:dyDescent="0.25">
      <c r="A73" s="23"/>
      <c r="B73" s="24"/>
      <c r="C73" s="24" t="s">
        <v>178</v>
      </c>
      <c r="D73" s="23"/>
      <c r="E73" s="23"/>
      <c r="F73" s="24"/>
      <c r="G73" s="25">
        <f t="shared" ref="G73:Y73" si="546">SUBTOTAL(9,G69:G72)</f>
        <v>394480</v>
      </c>
      <c r="H73" s="25">
        <f t="shared" si="546"/>
        <v>91300</v>
      </c>
      <c r="I73" s="25">
        <f t="shared" si="546"/>
        <v>0</v>
      </c>
      <c r="J73" s="25">
        <f t="shared" si="546"/>
        <v>0</v>
      </c>
      <c r="K73" s="25">
        <f t="shared" si="546"/>
        <v>0</v>
      </c>
      <c r="L73" s="25">
        <f t="shared" si="546"/>
        <v>0</v>
      </c>
      <c r="M73" s="25">
        <f t="shared" si="546"/>
        <v>0</v>
      </c>
      <c r="N73" s="25">
        <f t="shared" si="546"/>
        <v>91300</v>
      </c>
      <c r="O73" s="25">
        <f t="shared" si="546"/>
        <v>303180</v>
      </c>
      <c r="P73" s="25">
        <f t="shared" si="546"/>
        <v>25000</v>
      </c>
      <c r="Q73" s="25">
        <f t="shared" si="546"/>
        <v>200000</v>
      </c>
      <c r="R73" s="25">
        <f t="shared" si="546"/>
        <v>78180</v>
      </c>
      <c r="S73" s="25">
        <f t="shared" si="546"/>
        <v>0</v>
      </c>
      <c r="T73" s="25">
        <f t="shared" si="546"/>
        <v>-225000</v>
      </c>
      <c r="U73" s="34">
        <v>39000</v>
      </c>
      <c r="V73" s="34">
        <v>23600</v>
      </c>
      <c r="W73" s="26">
        <f t="shared" si="546"/>
        <v>0</v>
      </c>
      <c r="X73" s="26">
        <f t="shared" si="546"/>
        <v>-0.84000000000000008</v>
      </c>
      <c r="Y73" s="26">
        <f t="shared" si="546"/>
        <v>-0.84000000000000008</v>
      </c>
      <c r="Z73" s="25">
        <f t="shared" ref="Z73:AM73" si="547">SUBTOTAL(9,Z69:Z72)</f>
        <v>498151</v>
      </c>
      <c r="AA73" s="25">
        <f t="shared" si="547"/>
        <v>91300</v>
      </c>
      <c r="AB73" s="25">
        <f t="shared" si="547"/>
        <v>0</v>
      </c>
      <c r="AC73" s="25">
        <f t="shared" si="547"/>
        <v>0</v>
      </c>
      <c r="AD73" s="25">
        <f t="shared" si="547"/>
        <v>0</v>
      </c>
      <c r="AE73" s="25">
        <f t="shared" si="547"/>
        <v>0</v>
      </c>
      <c r="AF73" s="25">
        <f t="shared" si="547"/>
        <v>0</v>
      </c>
      <c r="AG73" s="25">
        <f t="shared" si="547"/>
        <v>91300</v>
      </c>
      <c r="AH73" s="25">
        <f t="shared" si="547"/>
        <v>406851</v>
      </c>
      <c r="AI73" s="25">
        <f t="shared" si="547"/>
        <v>25000</v>
      </c>
      <c r="AJ73" s="25">
        <f t="shared" si="547"/>
        <v>200000</v>
      </c>
      <c r="AK73" s="25">
        <f t="shared" si="547"/>
        <v>181851</v>
      </c>
      <c r="AL73" s="25">
        <f t="shared" si="547"/>
        <v>0</v>
      </c>
      <c r="AM73" s="25">
        <f t="shared" si="547"/>
        <v>45000</v>
      </c>
      <c r="AN73" s="34">
        <v>39000</v>
      </c>
      <c r="AO73" s="34">
        <v>23600</v>
      </c>
      <c r="AP73" s="26">
        <f t="shared" ref="AP73:AR73" si="548">SUBTOTAL(9,AP69:AP72)</f>
        <v>0</v>
      </c>
      <c r="AQ73" s="26">
        <f t="shared" si="548"/>
        <v>-1.0000000000000009E-2</v>
      </c>
      <c r="AR73" s="26">
        <f t="shared" si="548"/>
        <v>-1.0000000000000009E-2</v>
      </c>
      <c r="AS73" s="76">
        <v>0</v>
      </c>
      <c r="AT73" s="76">
        <v>-0.84000000000000008</v>
      </c>
      <c r="AU73" s="25">
        <f t="shared" ref="AU73:BH73" si="549">SUBTOTAL(9,AU69:AU72)</f>
        <v>498151</v>
      </c>
      <c r="AV73" s="25">
        <f t="shared" si="549"/>
        <v>91300</v>
      </c>
      <c r="AW73" s="25">
        <f t="shared" si="549"/>
        <v>0</v>
      </c>
      <c r="AX73" s="25">
        <f t="shared" si="549"/>
        <v>0</v>
      </c>
      <c r="AY73" s="25">
        <f t="shared" si="549"/>
        <v>0</v>
      </c>
      <c r="AZ73" s="25">
        <f t="shared" si="549"/>
        <v>0</v>
      </c>
      <c r="BA73" s="25">
        <f t="shared" si="549"/>
        <v>0</v>
      </c>
      <c r="BB73" s="25">
        <f t="shared" si="549"/>
        <v>91300</v>
      </c>
      <c r="BC73" s="25">
        <f t="shared" si="549"/>
        <v>406851</v>
      </c>
      <c r="BD73" s="25">
        <f t="shared" si="549"/>
        <v>25000</v>
      </c>
      <c r="BE73" s="25">
        <f t="shared" si="549"/>
        <v>200000</v>
      </c>
      <c r="BF73" s="25">
        <f t="shared" si="549"/>
        <v>181851</v>
      </c>
      <c r="BG73" s="25">
        <f t="shared" si="549"/>
        <v>0</v>
      </c>
      <c r="BH73" s="25">
        <f t="shared" si="549"/>
        <v>45000</v>
      </c>
      <c r="BI73" s="34">
        <v>39000</v>
      </c>
      <c r="BJ73" s="34">
        <v>23600</v>
      </c>
      <c r="BK73" s="26">
        <f t="shared" ref="BK73:BM73" si="550">SUBTOTAL(9,BK69:BK72)</f>
        <v>0</v>
      </c>
      <c r="BL73" s="26">
        <f t="shared" si="550"/>
        <v>-0.85000000000000009</v>
      </c>
      <c r="BM73" s="26">
        <f t="shared" si="550"/>
        <v>-0.85000000000000009</v>
      </c>
    </row>
    <row r="74" spans="1:65" x14ac:dyDescent="0.25">
      <c r="A74" s="2">
        <v>1425</v>
      </c>
      <c r="B74" s="18">
        <v>600010023</v>
      </c>
      <c r="C74" s="18" t="s">
        <v>120</v>
      </c>
      <c r="D74" s="2">
        <v>3122</v>
      </c>
      <c r="E74" s="2" t="s">
        <v>60</v>
      </c>
      <c r="F74" s="18" t="s">
        <v>61</v>
      </c>
      <c r="G74" s="52">
        <f t="shared" ref="G74:G77" si="551">H74+O74</f>
        <v>314200</v>
      </c>
      <c r="H74" s="52">
        <f t="shared" ref="H74:H77" si="552">J74+K74+L74+M74+N74</f>
        <v>314200</v>
      </c>
      <c r="I74" s="49">
        <v>11</v>
      </c>
      <c r="J74" s="47">
        <v>266200</v>
      </c>
      <c r="K74" s="43"/>
      <c r="L74" s="43">
        <v>48000</v>
      </c>
      <c r="M74" s="43"/>
      <c r="N74" s="43"/>
      <c r="O74" s="52">
        <f t="shared" ref="O74:O77" si="553">P74+Q74+R74</f>
        <v>0</v>
      </c>
      <c r="P74" s="52"/>
      <c r="Q74" s="52"/>
      <c r="R74" s="52"/>
      <c r="S74" s="52">
        <f t="shared" ref="S74:S77" si="554">(K74+L74+M74)*-1</f>
        <v>-48000</v>
      </c>
      <c r="T74" s="52">
        <f t="shared" ref="T74:T77" si="555">(P74+Q74)*-1</f>
        <v>0</v>
      </c>
      <c r="U74" s="52">
        <v>39000</v>
      </c>
      <c r="V74" s="52">
        <v>23600</v>
      </c>
      <c r="W74" s="53">
        <f t="shared" ref="W74:W77" si="556">IF(S74=0,0,ROUND((L74+M74)/U74/10,2)*-1)</f>
        <v>-0.12</v>
      </c>
      <c r="X74" s="53">
        <f t="shared" ref="X74:X77" si="557">IF(T74=0,0,ROUND(Q74/V74/10,2)*-1)</f>
        <v>0</v>
      </c>
      <c r="Y74" s="53">
        <f t="shared" ref="Y74:Y77" si="558">SUM(W74:X74)</f>
        <v>-0.12</v>
      </c>
      <c r="Z74" s="52">
        <f t="shared" ref="Z74:Z77" si="559">AA74+AH74</f>
        <v>314200</v>
      </c>
      <c r="AA74" s="52">
        <f t="shared" ref="AA74:AA77" si="560">AC74+AD74+AE74+AF74+AG74</f>
        <v>314200</v>
      </c>
      <c r="AB74" s="49">
        <v>11</v>
      </c>
      <c r="AC74" s="47">
        <v>266200</v>
      </c>
      <c r="AD74" s="43"/>
      <c r="AE74" s="43">
        <v>48000</v>
      </c>
      <c r="AF74" s="43"/>
      <c r="AG74" s="43"/>
      <c r="AH74" s="52">
        <f t="shared" ref="AH74:AH77" si="561">AI74+AJ74+AK74</f>
        <v>0</v>
      </c>
      <c r="AI74" s="52"/>
      <c r="AJ74" s="52"/>
      <c r="AK74" s="52"/>
      <c r="AL74" s="52">
        <f t="shared" ref="AL74:AL77" si="562">ROUND((AD74+AE74+AF74)*20%,0)</f>
        <v>9600</v>
      </c>
      <c r="AM74" s="52">
        <f t="shared" ref="AM74:AM77" si="563">ROUND((AI74+AJ74)*20%,0)</f>
        <v>0</v>
      </c>
      <c r="AN74" s="52">
        <v>50815</v>
      </c>
      <c r="AO74" s="52">
        <v>25126</v>
      </c>
      <c r="AP74" s="53">
        <f t="shared" ref="AP74:AP77" si="564">IF(AL74=0,0,ROUND((AE74+AF74)/AN74/10,2)+AS74)*-1</f>
        <v>0.03</v>
      </c>
      <c r="AQ74" s="53">
        <f t="shared" ref="AQ74:AQ77" si="565">IF(AM74=0,0,ROUND((AJ74)/AO74/10,2)+AT74)*-1</f>
        <v>0</v>
      </c>
      <c r="AR74" s="53">
        <f t="shared" ref="AR74:AR77" si="566">SUM(AP74:AQ74)</f>
        <v>0.03</v>
      </c>
      <c r="AS74" s="75">
        <v>-0.12</v>
      </c>
      <c r="AT74" s="75">
        <v>0</v>
      </c>
      <c r="AU74" s="52">
        <f t="shared" ref="AU74:AU77" si="567">AV74+BC74</f>
        <v>314200</v>
      </c>
      <c r="AV74" s="52">
        <f t="shared" ref="AV74:AV77" si="568">AX74+AY74+AZ74+BA74+BB74</f>
        <v>314200</v>
      </c>
      <c r="AW74" s="49">
        <v>11</v>
      </c>
      <c r="AX74" s="47">
        <v>266200</v>
      </c>
      <c r="AY74" s="43"/>
      <c r="AZ74" s="43">
        <v>48000</v>
      </c>
      <c r="BA74" s="43"/>
      <c r="BB74" s="43"/>
      <c r="BC74" s="52">
        <f t="shared" ref="BC74:BC77" si="569">BD74+BE74+BF74</f>
        <v>0</v>
      </c>
      <c r="BD74" s="52"/>
      <c r="BE74" s="52"/>
      <c r="BF74" s="52"/>
      <c r="BG74" s="52">
        <f t="shared" ref="BG74:BG77" si="570">ROUND((AY74+AZ74+BA74)*20%,0)</f>
        <v>9600</v>
      </c>
      <c r="BH74" s="52">
        <f t="shared" ref="BH74:BH77" si="571">ROUND((BD74+BE74)*20%,0)</f>
        <v>0</v>
      </c>
      <c r="BI74" s="52">
        <v>50815</v>
      </c>
      <c r="BJ74" s="52">
        <v>25126</v>
      </c>
      <c r="BK74" s="53">
        <f t="shared" ref="BK74:BK77" si="572">IF(BG74=0,0,ROUND((AZ74+BA74)/BI74/10,2)+BN74)*-1</f>
        <v>-0.09</v>
      </c>
      <c r="BL74" s="53">
        <f t="shared" ref="BL74:BL77" si="573">IF(BH74=0,0,ROUND((BE74)/BJ74/10,2)+BO74)*-1</f>
        <v>0</v>
      </c>
      <c r="BM74" s="53">
        <f t="shared" ref="BM74:BM77" si="574">SUM(BK74:BL74)</f>
        <v>-0.09</v>
      </c>
    </row>
    <row r="75" spans="1:65" x14ac:dyDescent="0.25">
      <c r="A75" s="2">
        <v>1425</v>
      </c>
      <c r="B75" s="18">
        <v>600010023</v>
      </c>
      <c r="C75" s="18" t="s">
        <v>120</v>
      </c>
      <c r="D75" s="2">
        <v>3122</v>
      </c>
      <c r="E75" s="2" t="s">
        <v>62</v>
      </c>
      <c r="F75" s="18" t="s">
        <v>218</v>
      </c>
      <c r="G75" s="52">
        <f t="shared" si="551"/>
        <v>0</v>
      </c>
      <c r="H75" s="52">
        <f t="shared" si="552"/>
        <v>0</v>
      </c>
      <c r="I75" s="52"/>
      <c r="J75" s="52"/>
      <c r="K75" s="52"/>
      <c r="L75" s="52"/>
      <c r="M75" s="52"/>
      <c r="N75" s="52"/>
      <c r="O75" s="52">
        <f t="shared" si="553"/>
        <v>0</v>
      </c>
      <c r="P75" s="52"/>
      <c r="Q75" s="52"/>
      <c r="R75" s="52"/>
      <c r="S75" s="52">
        <f t="shared" si="554"/>
        <v>0</v>
      </c>
      <c r="T75" s="52">
        <f t="shared" si="555"/>
        <v>0</v>
      </c>
      <c r="U75" s="55" t="s">
        <v>233</v>
      </c>
      <c r="V75" s="55" t="s">
        <v>233</v>
      </c>
      <c r="W75" s="53">
        <f t="shared" si="556"/>
        <v>0</v>
      </c>
      <c r="X75" s="53">
        <f t="shared" si="557"/>
        <v>0</v>
      </c>
      <c r="Y75" s="53">
        <f t="shared" si="558"/>
        <v>0</v>
      </c>
      <c r="Z75" s="52">
        <f t="shared" si="559"/>
        <v>0</v>
      </c>
      <c r="AA75" s="52">
        <f t="shared" si="560"/>
        <v>0</v>
      </c>
      <c r="AB75" s="52"/>
      <c r="AC75" s="52"/>
      <c r="AD75" s="52"/>
      <c r="AE75" s="52"/>
      <c r="AF75" s="52"/>
      <c r="AG75" s="52"/>
      <c r="AH75" s="52">
        <f t="shared" si="561"/>
        <v>0</v>
      </c>
      <c r="AI75" s="52"/>
      <c r="AJ75" s="52"/>
      <c r="AK75" s="52"/>
      <c r="AL75" s="52">
        <f t="shared" si="562"/>
        <v>0</v>
      </c>
      <c r="AM75" s="52">
        <f t="shared" si="563"/>
        <v>0</v>
      </c>
      <c r="AN75" s="55" t="s">
        <v>233</v>
      </c>
      <c r="AO75" s="55" t="s">
        <v>233</v>
      </c>
      <c r="AP75" s="53">
        <f t="shared" si="564"/>
        <v>0</v>
      </c>
      <c r="AQ75" s="53">
        <f t="shared" si="565"/>
        <v>0</v>
      </c>
      <c r="AR75" s="53">
        <f t="shared" si="566"/>
        <v>0</v>
      </c>
      <c r="AS75" s="75">
        <v>0</v>
      </c>
      <c r="AT75" s="75">
        <v>0</v>
      </c>
      <c r="AU75" s="52">
        <f t="shared" si="567"/>
        <v>0</v>
      </c>
      <c r="AV75" s="52">
        <f t="shared" si="568"/>
        <v>0</v>
      </c>
      <c r="AW75" s="52"/>
      <c r="AX75" s="52"/>
      <c r="AY75" s="52"/>
      <c r="AZ75" s="52"/>
      <c r="BA75" s="52"/>
      <c r="BB75" s="52"/>
      <c r="BC75" s="52">
        <f t="shared" si="569"/>
        <v>0</v>
      </c>
      <c r="BD75" s="52"/>
      <c r="BE75" s="52"/>
      <c r="BF75" s="52"/>
      <c r="BG75" s="52">
        <f t="shared" si="570"/>
        <v>0</v>
      </c>
      <c r="BH75" s="52">
        <f t="shared" si="571"/>
        <v>0</v>
      </c>
      <c r="BI75" s="55" t="s">
        <v>233</v>
      </c>
      <c r="BJ75" s="55" t="s">
        <v>233</v>
      </c>
      <c r="BK75" s="53">
        <f t="shared" si="572"/>
        <v>0</v>
      </c>
      <c r="BL75" s="53">
        <f t="shared" si="573"/>
        <v>0</v>
      </c>
      <c r="BM75" s="53">
        <f t="shared" si="574"/>
        <v>0</v>
      </c>
    </row>
    <row r="76" spans="1:65" x14ac:dyDescent="0.25">
      <c r="A76" s="2">
        <v>1425</v>
      </c>
      <c r="B76" s="18">
        <v>600010023</v>
      </c>
      <c r="C76" s="18" t="s">
        <v>120</v>
      </c>
      <c r="D76" s="2">
        <v>3141</v>
      </c>
      <c r="E76" s="2" t="s">
        <v>63</v>
      </c>
      <c r="F76" s="18" t="s">
        <v>218</v>
      </c>
      <c r="G76" s="52">
        <f t="shared" si="551"/>
        <v>0</v>
      </c>
      <c r="H76" s="52">
        <f t="shared" si="552"/>
        <v>0</v>
      </c>
      <c r="I76" s="52"/>
      <c r="J76" s="52"/>
      <c r="K76" s="52"/>
      <c r="L76" s="52"/>
      <c r="M76" s="52"/>
      <c r="N76" s="52"/>
      <c r="O76" s="52">
        <f t="shared" si="553"/>
        <v>0</v>
      </c>
      <c r="P76" s="52"/>
      <c r="Q76" s="52"/>
      <c r="R76" s="52"/>
      <c r="S76" s="52">
        <f t="shared" si="554"/>
        <v>0</v>
      </c>
      <c r="T76" s="52">
        <f t="shared" si="555"/>
        <v>0</v>
      </c>
      <c r="U76" s="54">
        <v>39000</v>
      </c>
      <c r="V76" s="52">
        <v>23600</v>
      </c>
      <c r="W76" s="53">
        <f t="shared" si="556"/>
        <v>0</v>
      </c>
      <c r="X76" s="53">
        <f t="shared" si="557"/>
        <v>0</v>
      </c>
      <c r="Y76" s="53">
        <f t="shared" si="558"/>
        <v>0</v>
      </c>
      <c r="Z76" s="52">
        <f t="shared" si="559"/>
        <v>0</v>
      </c>
      <c r="AA76" s="52">
        <f t="shared" si="560"/>
        <v>0</v>
      </c>
      <c r="AB76" s="52"/>
      <c r="AC76" s="52"/>
      <c r="AD76" s="52"/>
      <c r="AE76" s="52"/>
      <c r="AF76" s="52"/>
      <c r="AG76" s="52"/>
      <c r="AH76" s="52">
        <f t="shared" si="561"/>
        <v>0</v>
      </c>
      <c r="AI76" s="52"/>
      <c r="AJ76" s="52"/>
      <c r="AK76" s="52"/>
      <c r="AL76" s="52">
        <f t="shared" si="562"/>
        <v>0</v>
      </c>
      <c r="AM76" s="52">
        <f t="shared" si="563"/>
        <v>0</v>
      </c>
      <c r="AN76" s="54" t="s">
        <v>233</v>
      </c>
      <c r="AO76" s="52">
        <v>24500</v>
      </c>
      <c r="AP76" s="53">
        <f t="shared" si="564"/>
        <v>0</v>
      </c>
      <c r="AQ76" s="53">
        <f t="shared" si="565"/>
        <v>0</v>
      </c>
      <c r="AR76" s="53">
        <f t="shared" si="566"/>
        <v>0</v>
      </c>
      <c r="AS76" s="75">
        <v>0</v>
      </c>
      <c r="AT76" s="75">
        <v>0</v>
      </c>
      <c r="AU76" s="52">
        <f t="shared" si="567"/>
        <v>0</v>
      </c>
      <c r="AV76" s="52">
        <f t="shared" si="568"/>
        <v>0</v>
      </c>
      <c r="AW76" s="52"/>
      <c r="AX76" s="52"/>
      <c r="AY76" s="52"/>
      <c r="AZ76" s="52"/>
      <c r="BA76" s="52"/>
      <c r="BB76" s="52"/>
      <c r="BC76" s="52">
        <f t="shared" si="569"/>
        <v>0</v>
      </c>
      <c r="BD76" s="52"/>
      <c r="BE76" s="52"/>
      <c r="BF76" s="52"/>
      <c r="BG76" s="52">
        <f t="shared" si="570"/>
        <v>0</v>
      </c>
      <c r="BH76" s="52">
        <f t="shared" si="571"/>
        <v>0</v>
      </c>
      <c r="BI76" s="54" t="s">
        <v>233</v>
      </c>
      <c r="BJ76" s="52">
        <v>24500</v>
      </c>
      <c r="BK76" s="53">
        <f t="shared" si="572"/>
        <v>0</v>
      </c>
      <c r="BL76" s="53">
        <f t="shared" si="573"/>
        <v>0</v>
      </c>
      <c r="BM76" s="53">
        <f t="shared" si="574"/>
        <v>0</v>
      </c>
    </row>
    <row r="77" spans="1:65" x14ac:dyDescent="0.25">
      <c r="A77" s="2">
        <v>1425</v>
      </c>
      <c r="B77" s="18">
        <v>600010023</v>
      </c>
      <c r="C77" s="18" t="s">
        <v>120</v>
      </c>
      <c r="D77" s="2">
        <v>3147</v>
      </c>
      <c r="E77" s="2" t="s">
        <v>64</v>
      </c>
      <c r="F77" s="18" t="s">
        <v>218</v>
      </c>
      <c r="G77" s="52">
        <f t="shared" si="551"/>
        <v>80000</v>
      </c>
      <c r="H77" s="52">
        <f t="shared" si="552"/>
        <v>80000</v>
      </c>
      <c r="I77" s="20"/>
      <c r="J77" s="43"/>
      <c r="K77" s="43"/>
      <c r="L77" s="43">
        <v>80000</v>
      </c>
      <c r="M77" s="43"/>
      <c r="N77" s="43"/>
      <c r="O77" s="52">
        <f t="shared" si="553"/>
        <v>0</v>
      </c>
      <c r="P77" s="52"/>
      <c r="Q77" s="52"/>
      <c r="R77" s="52"/>
      <c r="S77" s="52">
        <f t="shared" si="554"/>
        <v>-80000</v>
      </c>
      <c r="T77" s="52">
        <f t="shared" si="555"/>
        <v>0</v>
      </c>
      <c r="U77" s="52">
        <v>39000</v>
      </c>
      <c r="V77" s="52">
        <v>23600</v>
      </c>
      <c r="W77" s="53">
        <f t="shared" si="556"/>
        <v>-0.21</v>
      </c>
      <c r="X77" s="53">
        <f t="shared" si="557"/>
        <v>0</v>
      </c>
      <c r="Y77" s="53">
        <f t="shared" si="558"/>
        <v>-0.21</v>
      </c>
      <c r="Z77" s="52">
        <f t="shared" si="559"/>
        <v>80000</v>
      </c>
      <c r="AA77" s="52">
        <f t="shared" si="560"/>
        <v>80000</v>
      </c>
      <c r="AB77" s="20"/>
      <c r="AC77" s="43"/>
      <c r="AD77" s="43"/>
      <c r="AE77" s="43">
        <v>80000</v>
      </c>
      <c r="AF77" s="43"/>
      <c r="AG77" s="43"/>
      <c r="AH77" s="52">
        <f t="shared" si="561"/>
        <v>0</v>
      </c>
      <c r="AI77" s="52"/>
      <c r="AJ77" s="52"/>
      <c r="AK77" s="52"/>
      <c r="AL77" s="52">
        <f t="shared" si="562"/>
        <v>16000</v>
      </c>
      <c r="AM77" s="52">
        <f t="shared" si="563"/>
        <v>0</v>
      </c>
      <c r="AN77" s="52">
        <v>40700</v>
      </c>
      <c r="AO77" s="52">
        <v>22100</v>
      </c>
      <c r="AP77" s="53">
        <f t="shared" si="564"/>
        <v>9.9999999999999811E-3</v>
      </c>
      <c r="AQ77" s="53">
        <f t="shared" si="565"/>
        <v>0</v>
      </c>
      <c r="AR77" s="53">
        <f t="shared" si="566"/>
        <v>9.9999999999999811E-3</v>
      </c>
      <c r="AS77" s="75">
        <v>-0.21</v>
      </c>
      <c r="AT77" s="75">
        <v>0</v>
      </c>
      <c r="AU77" s="52">
        <f t="shared" si="567"/>
        <v>80000</v>
      </c>
      <c r="AV77" s="52">
        <f t="shared" si="568"/>
        <v>80000</v>
      </c>
      <c r="AW77" s="20"/>
      <c r="AX77" s="43"/>
      <c r="AY77" s="43"/>
      <c r="AZ77" s="43">
        <v>80000</v>
      </c>
      <c r="BA77" s="43"/>
      <c r="BB77" s="43"/>
      <c r="BC77" s="52">
        <f t="shared" si="569"/>
        <v>0</v>
      </c>
      <c r="BD77" s="52"/>
      <c r="BE77" s="52"/>
      <c r="BF77" s="52"/>
      <c r="BG77" s="52">
        <f t="shared" si="570"/>
        <v>16000</v>
      </c>
      <c r="BH77" s="52">
        <f t="shared" si="571"/>
        <v>0</v>
      </c>
      <c r="BI77" s="52">
        <v>40700</v>
      </c>
      <c r="BJ77" s="52">
        <v>22100</v>
      </c>
      <c r="BK77" s="53">
        <f t="shared" si="572"/>
        <v>-0.2</v>
      </c>
      <c r="BL77" s="53">
        <f t="shared" si="573"/>
        <v>0</v>
      </c>
      <c r="BM77" s="53">
        <f t="shared" si="574"/>
        <v>-0.2</v>
      </c>
    </row>
    <row r="78" spans="1:65" x14ac:dyDescent="0.25">
      <c r="A78" s="23"/>
      <c r="B78" s="24"/>
      <c r="C78" s="24" t="s">
        <v>179</v>
      </c>
      <c r="D78" s="23"/>
      <c r="E78" s="23"/>
      <c r="F78" s="24"/>
      <c r="G78" s="25">
        <f t="shared" ref="G78:Y78" si="575">SUBTOTAL(9,G74:G77)</f>
        <v>394200</v>
      </c>
      <c r="H78" s="25">
        <f t="shared" si="575"/>
        <v>394200</v>
      </c>
      <c r="I78" s="25">
        <f t="shared" si="575"/>
        <v>11</v>
      </c>
      <c r="J78" s="25">
        <f t="shared" si="575"/>
        <v>266200</v>
      </c>
      <c r="K78" s="25">
        <f t="shared" si="575"/>
        <v>0</v>
      </c>
      <c r="L78" s="25">
        <f t="shared" si="575"/>
        <v>128000</v>
      </c>
      <c r="M78" s="25">
        <f t="shared" si="575"/>
        <v>0</v>
      </c>
      <c r="N78" s="25">
        <f t="shared" si="575"/>
        <v>0</v>
      </c>
      <c r="O78" s="25">
        <f t="shared" si="575"/>
        <v>0</v>
      </c>
      <c r="P78" s="25">
        <f t="shared" si="575"/>
        <v>0</v>
      </c>
      <c r="Q78" s="25">
        <f t="shared" si="575"/>
        <v>0</v>
      </c>
      <c r="R78" s="25">
        <f t="shared" si="575"/>
        <v>0</v>
      </c>
      <c r="S78" s="25">
        <f t="shared" si="575"/>
        <v>-128000</v>
      </c>
      <c r="T78" s="25">
        <f t="shared" si="575"/>
        <v>0</v>
      </c>
      <c r="U78" s="34">
        <v>39000</v>
      </c>
      <c r="V78" s="34">
        <v>23600</v>
      </c>
      <c r="W78" s="26">
        <f t="shared" si="575"/>
        <v>-0.32999999999999996</v>
      </c>
      <c r="X78" s="26">
        <f t="shared" si="575"/>
        <v>0</v>
      </c>
      <c r="Y78" s="26">
        <f t="shared" si="575"/>
        <v>-0.32999999999999996</v>
      </c>
      <c r="Z78" s="25">
        <f t="shared" ref="Z78:AM78" si="576">SUBTOTAL(9,Z74:Z77)</f>
        <v>394200</v>
      </c>
      <c r="AA78" s="25">
        <f t="shared" si="576"/>
        <v>394200</v>
      </c>
      <c r="AB78" s="25">
        <f t="shared" si="576"/>
        <v>11</v>
      </c>
      <c r="AC78" s="25">
        <f t="shared" si="576"/>
        <v>266200</v>
      </c>
      <c r="AD78" s="25">
        <f t="shared" si="576"/>
        <v>0</v>
      </c>
      <c r="AE78" s="25">
        <f t="shared" si="576"/>
        <v>128000</v>
      </c>
      <c r="AF78" s="25">
        <f t="shared" si="576"/>
        <v>0</v>
      </c>
      <c r="AG78" s="25">
        <f t="shared" si="576"/>
        <v>0</v>
      </c>
      <c r="AH78" s="25">
        <f t="shared" si="576"/>
        <v>0</v>
      </c>
      <c r="AI78" s="25">
        <f t="shared" si="576"/>
        <v>0</v>
      </c>
      <c r="AJ78" s="25">
        <f t="shared" si="576"/>
        <v>0</v>
      </c>
      <c r="AK78" s="25">
        <f t="shared" si="576"/>
        <v>0</v>
      </c>
      <c r="AL78" s="25">
        <f t="shared" si="576"/>
        <v>25600</v>
      </c>
      <c r="AM78" s="25">
        <f t="shared" si="576"/>
        <v>0</v>
      </c>
      <c r="AN78" s="34">
        <v>39000</v>
      </c>
      <c r="AO78" s="34">
        <v>23600</v>
      </c>
      <c r="AP78" s="26">
        <f t="shared" ref="AP78:AR78" si="577">SUBTOTAL(9,AP74:AP77)</f>
        <v>3.999999999999998E-2</v>
      </c>
      <c r="AQ78" s="26">
        <f t="shared" si="577"/>
        <v>0</v>
      </c>
      <c r="AR78" s="26">
        <f t="shared" si="577"/>
        <v>3.999999999999998E-2</v>
      </c>
      <c r="AS78" s="76">
        <v>-0.32999999999999996</v>
      </c>
      <c r="AT78" s="76">
        <v>0</v>
      </c>
      <c r="AU78" s="25">
        <f t="shared" ref="AU78:BH78" si="578">SUBTOTAL(9,AU74:AU77)</f>
        <v>394200</v>
      </c>
      <c r="AV78" s="25">
        <f t="shared" si="578"/>
        <v>394200</v>
      </c>
      <c r="AW78" s="25">
        <f t="shared" si="578"/>
        <v>11</v>
      </c>
      <c r="AX78" s="25">
        <f t="shared" si="578"/>
        <v>266200</v>
      </c>
      <c r="AY78" s="25">
        <f t="shared" si="578"/>
        <v>0</v>
      </c>
      <c r="AZ78" s="25">
        <f t="shared" si="578"/>
        <v>128000</v>
      </c>
      <c r="BA78" s="25">
        <f t="shared" si="578"/>
        <v>0</v>
      </c>
      <c r="BB78" s="25">
        <f t="shared" si="578"/>
        <v>0</v>
      </c>
      <c r="BC78" s="25">
        <f t="shared" si="578"/>
        <v>0</v>
      </c>
      <c r="BD78" s="25">
        <f t="shared" si="578"/>
        <v>0</v>
      </c>
      <c r="BE78" s="25">
        <f t="shared" si="578"/>
        <v>0</v>
      </c>
      <c r="BF78" s="25">
        <f t="shared" si="578"/>
        <v>0</v>
      </c>
      <c r="BG78" s="25">
        <f t="shared" si="578"/>
        <v>25600</v>
      </c>
      <c r="BH78" s="25">
        <f t="shared" si="578"/>
        <v>0</v>
      </c>
      <c r="BI78" s="34">
        <v>39000</v>
      </c>
      <c r="BJ78" s="34">
        <v>23600</v>
      </c>
      <c r="BK78" s="26">
        <f t="shared" ref="BK78:BM78" si="579">SUBTOTAL(9,BK74:BK77)</f>
        <v>-0.29000000000000004</v>
      </c>
      <c r="BL78" s="26">
        <f t="shared" si="579"/>
        <v>0</v>
      </c>
      <c r="BM78" s="26">
        <f t="shared" si="579"/>
        <v>-0.29000000000000004</v>
      </c>
    </row>
    <row r="79" spans="1:65" x14ac:dyDescent="0.25">
      <c r="A79" s="2">
        <v>1426</v>
      </c>
      <c r="B79" s="18">
        <v>600020371</v>
      </c>
      <c r="C79" s="18" t="s">
        <v>121</v>
      </c>
      <c r="D79" s="2">
        <v>3122</v>
      </c>
      <c r="E79" s="2" t="s">
        <v>60</v>
      </c>
      <c r="F79" s="18" t="s">
        <v>61</v>
      </c>
      <c r="G79" s="52">
        <f t="shared" ref="G79:G81" si="580">H79+O79</f>
        <v>140000</v>
      </c>
      <c r="H79" s="52">
        <f t="shared" ref="H79:H81" si="581">J79+K79+L79+M79+N79</f>
        <v>40000</v>
      </c>
      <c r="I79" s="20"/>
      <c r="J79" s="43"/>
      <c r="K79" s="43">
        <v>40000</v>
      </c>
      <c r="L79" s="43"/>
      <c r="M79" s="43"/>
      <c r="N79" s="43"/>
      <c r="O79" s="52">
        <f t="shared" ref="O79:O81" si="582">P79+Q79+R79</f>
        <v>100000</v>
      </c>
      <c r="P79" s="43"/>
      <c r="Q79" s="43">
        <v>100000</v>
      </c>
      <c r="R79" s="43"/>
      <c r="S79" s="52">
        <f t="shared" ref="S79:S81" si="583">(K79+L79+M79)*-1</f>
        <v>-40000</v>
      </c>
      <c r="T79" s="52">
        <f t="shared" ref="T79:T81" si="584">(P79+Q79)*-1</f>
        <v>-100000</v>
      </c>
      <c r="U79" s="52">
        <v>39000</v>
      </c>
      <c r="V79" s="52">
        <v>23600</v>
      </c>
      <c r="W79" s="53">
        <f t="shared" ref="W79:W81" si="585">IF(S79=0,0,ROUND((L79+M79)/U79/10,2)*-1)</f>
        <v>0</v>
      </c>
      <c r="X79" s="53">
        <f t="shared" ref="X79:X81" si="586">IF(T79=0,0,ROUND(Q79/V79/10,2)*-1)</f>
        <v>-0.42</v>
      </c>
      <c r="Y79" s="53">
        <f t="shared" ref="Y79:Y81" si="587">SUM(W79:X79)</f>
        <v>-0.42</v>
      </c>
      <c r="Z79" s="52">
        <f t="shared" ref="Z79:Z81" si="588">AA79+AH79</f>
        <v>140000</v>
      </c>
      <c r="AA79" s="52">
        <f t="shared" ref="AA79:AA81" si="589">AC79+AD79+AE79+AF79+AG79</f>
        <v>40000</v>
      </c>
      <c r="AB79" s="20"/>
      <c r="AC79" s="43"/>
      <c r="AD79" s="43">
        <v>40000</v>
      </c>
      <c r="AE79" s="43"/>
      <c r="AF79" s="43"/>
      <c r="AG79" s="43"/>
      <c r="AH79" s="52">
        <f t="shared" ref="AH79:AH81" si="590">AI79+AJ79+AK79</f>
        <v>100000</v>
      </c>
      <c r="AI79" s="43"/>
      <c r="AJ79" s="43">
        <v>100000</v>
      </c>
      <c r="AK79" s="43"/>
      <c r="AL79" s="52">
        <f t="shared" ref="AL79:AL81" si="591">ROUND((AD79+AE79+AF79)*20%,0)</f>
        <v>8000</v>
      </c>
      <c r="AM79" s="52">
        <f t="shared" ref="AM79:AM81" si="592">ROUND((AI79+AJ79)*20%,0)</f>
        <v>20000</v>
      </c>
      <c r="AN79" s="52">
        <v>50815</v>
      </c>
      <c r="AO79" s="52">
        <v>25126</v>
      </c>
      <c r="AP79" s="53">
        <f t="shared" ref="AP79:AP81" si="593">IF(AL79=0,0,ROUND((AE79+AF79)/AN79/10,2)+AS79)*-1</f>
        <v>0</v>
      </c>
      <c r="AQ79" s="53">
        <f t="shared" ref="AQ79:AQ81" si="594">IF(AM79=0,0,ROUND((AJ79)/AO79/10,2)+AT79)*-1</f>
        <v>1.9999999999999962E-2</v>
      </c>
      <c r="AR79" s="53">
        <f t="shared" ref="AR79:AR81" si="595">SUM(AP79:AQ79)</f>
        <v>1.9999999999999962E-2</v>
      </c>
      <c r="AS79" s="75">
        <v>0</v>
      </c>
      <c r="AT79" s="75">
        <v>-0.42</v>
      </c>
      <c r="AU79" s="52">
        <f t="shared" ref="AU79:AU81" si="596">AV79+BC79</f>
        <v>140000</v>
      </c>
      <c r="AV79" s="52">
        <f t="shared" ref="AV79:AV81" si="597">AX79+AY79+AZ79+BA79+BB79</f>
        <v>40000</v>
      </c>
      <c r="AW79" s="20"/>
      <c r="AX79" s="43"/>
      <c r="AY79" s="43">
        <v>40000</v>
      </c>
      <c r="AZ79" s="43"/>
      <c r="BA79" s="43"/>
      <c r="BB79" s="43"/>
      <c r="BC79" s="52">
        <f t="shared" ref="BC79:BC81" si="598">BD79+BE79+BF79</f>
        <v>100000</v>
      </c>
      <c r="BD79" s="43"/>
      <c r="BE79" s="43">
        <v>100000</v>
      </c>
      <c r="BF79" s="43"/>
      <c r="BG79" s="52">
        <f t="shared" ref="BG79:BG81" si="599">ROUND((AY79+AZ79+BA79)*20%,0)</f>
        <v>8000</v>
      </c>
      <c r="BH79" s="52">
        <f t="shared" ref="BH79:BH81" si="600">ROUND((BD79+BE79)*20%,0)</f>
        <v>20000</v>
      </c>
      <c r="BI79" s="52">
        <v>50815</v>
      </c>
      <c r="BJ79" s="52">
        <v>25126</v>
      </c>
      <c r="BK79" s="53">
        <f t="shared" ref="BK79:BK81" si="601">IF(BG79=0,0,ROUND((AZ79+BA79)/BI79/10,2)+BN79)*-1</f>
        <v>0</v>
      </c>
      <c r="BL79" s="53">
        <f t="shared" ref="BL79:BL81" si="602">IF(BH79=0,0,ROUND((BE79)/BJ79/10,2)+BO79)*-1</f>
        <v>-0.4</v>
      </c>
      <c r="BM79" s="53">
        <f t="shared" ref="BM79:BM81" si="603">SUM(BK79:BL79)</f>
        <v>-0.4</v>
      </c>
    </row>
    <row r="80" spans="1:65" x14ac:dyDescent="0.25">
      <c r="A80" s="2">
        <v>1426</v>
      </c>
      <c r="B80" s="18">
        <v>600020371</v>
      </c>
      <c r="C80" s="18" t="s">
        <v>121</v>
      </c>
      <c r="D80" s="2">
        <v>3122</v>
      </c>
      <c r="E80" s="2" t="s">
        <v>62</v>
      </c>
      <c r="F80" s="18" t="s">
        <v>218</v>
      </c>
      <c r="G80" s="52">
        <f t="shared" si="580"/>
        <v>0</v>
      </c>
      <c r="H80" s="52">
        <f t="shared" si="581"/>
        <v>0</v>
      </c>
      <c r="I80" s="52"/>
      <c r="J80" s="52"/>
      <c r="K80" s="52"/>
      <c r="L80" s="52"/>
      <c r="M80" s="52"/>
      <c r="N80" s="52"/>
      <c r="O80" s="52">
        <f t="shared" si="582"/>
        <v>0</v>
      </c>
      <c r="P80" s="52"/>
      <c r="Q80" s="52"/>
      <c r="R80" s="52"/>
      <c r="S80" s="52">
        <f t="shared" si="583"/>
        <v>0</v>
      </c>
      <c r="T80" s="52">
        <f t="shared" si="584"/>
        <v>0</v>
      </c>
      <c r="U80" s="55" t="s">
        <v>233</v>
      </c>
      <c r="V80" s="55" t="s">
        <v>233</v>
      </c>
      <c r="W80" s="53">
        <f t="shared" si="585"/>
        <v>0</v>
      </c>
      <c r="X80" s="53">
        <f t="shared" si="586"/>
        <v>0</v>
      </c>
      <c r="Y80" s="53">
        <f t="shared" si="587"/>
        <v>0</v>
      </c>
      <c r="Z80" s="52">
        <f t="shared" si="588"/>
        <v>0</v>
      </c>
      <c r="AA80" s="52">
        <f t="shared" si="589"/>
        <v>0</v>
      </c>
      <c r="AB80" s="52"/>
      <c r="AC80" s="52"/>
      <c r="AD80" s="52"/>
      <c r="AE80" s="52"/>
      <c r="AF80" s="52"/>
      <c r="AG80" s="52"/>
      <c r="AH80" s="52">
        <f t="shared" si="590"/>
        <v>0</v>
      </c>
      <c r="AI80" s="52"/>
      <c r="AJ80" s="52"/>
      <c r="AK80" s="52"/>
      <c r="AL80" s="52">
        <f t="shared" si="591"/>
        <v>0</v>
      </c>
      <c r="AM80" s="52">
        <f t="shared" si="592"/>
        <v>0</v>
      </c>
      <c r="AN80" s="55" t="s">
        <v>233</v>
      </c>
      <c r="AO80" s="55" t="s">
        <v>233</v>
      </c>
      <c r="AP80" s="53">
        <f t="shared" si="593"/>
        <v>0</v>
      </c>
      <c r="AQ80" s="53">
        <f t="shared" si="594"/>
        <v>0</v>
      </c>
      <c r="AR80" s="53">
        <f t="shared" si="595"/>
        <v>0</v>
      </c>
      <c r="AS80" s="75">
        <v>0</v>
      </c>
      <c r="AT80" s="75">
        <v>0</v>
      </c>
      <c r="AU80" s="52">
        <f t="shared" si="596"/>
        <v>0</v>
      </c>
      <c r="AV80" s="52">
        <f t="shared" si="597"/>
        <v>0</v>
      </c>
      <c r="AW80" s="52"/>
      <c r="AX80" s="52"/>
      <c r="AY80" s="52"/>
      <c r="AZ80" s="52"/>
      <c r="BA80" s="52"/>
      <c r="BB80" s="52"/>
      <c r="BC80" s="52">
        <f t="shared" si="598"/>
        <v>0</v>
      </c>
      <c r="BD80" s="52"/>
      <c r="BE80" s="52"/>
      <c r="BF80" s="52"/>
      <c r="BG80" s="52">
        <f t="shared" si="599"/>
        <v>0</v>
      </c>
      <c r="BH80" s="52">
        <f t="shared" si="600"/>
        <v>0</v>
      </c>
      <c r="BI80" s="55" t="s">
        <v>233</v>
      </c>
      <c r="BJ80" s="55" t="s">
        <v>233</v>
      </c>
      <c r="BK80" s="53">
        <f t="shared" si="601"/>
        <v>0</v>
      </c>
      <c r="BL80" s="53">
        <f t="shared" si="602"/>
        <v>0</v>
      </c>
      <c r="BM80" s="53">
        <f t="shared" si="603"/>
        <v>0</v>
      </c>
    </row>
    <row r="81" spans="1:65" x14ac:dyDescent="0.25">
      <c r="A81" s="2">
        <v>1426</v>
      </c>
      <c r="B81" s="18">
        <v>600020371</v>
      </c>
      <c r="C81" s="18" t="s">
        <v>121</v>
      </c>
      <c r="D81" s="2">
        <v>3150</v>
      </c>
      <c r="E81" s="2" t="s">
        <v>65</v>
      </c>
      <c r="F81" s="18" t="s">
        <v>61</v>
      </c>
      <c r="G81" s="52">
        <f t="shared" si="580"/>
        <v>10000</v>
      </c>
      <c r="H81" s="52">
        <f t="shared" si="581"/>
        <v>10000</v>
      </c>
      <c r="I81" s="20"/>
      <c r="J81" s="43"/>
      <c r="K81" s="43">
        <v>10000</v>
      </c>
      <c r="L81" s="43"/>
      <c r="M81" s="43"/>
      <c r="N81" s="43"/>
      <c r="O81" s="52">
        <f t="shared" si="582"/>
        <v>0</v>
      </c>
      <c r="P81" s="52"/>
      <c r="Q81" s="52"/>
      <c r="R81" s="52"/>
      <c r="S81" s="52">
        <f t="shared" si="583"/>
        <v>-10000</v>
      </c>
      <c r="T81" s="52">
        <f t="shared" si="584"/>
        <v>0</v>
      </c>
      <c r="U81" s="52">
        <v>39000</v>
      </c>
      <c r="V81" s="52">
        <v>23600</v>
      </c>
      <c r="W81" s="53">
        <f t="shared" si="585"/>
        <v>0</v>
      </c>
      <c r="X81" s="53">
        <f t="shared" si="586"/>
        <v>0</v>
      </c>
      <c r="Y81" s="53">
        <f t="shared" si="587"/>
        <v>0</v>
      </c>
      <c r="Z81" s="52">
        <f t="shared" si="588"/>
        <v>10000</v>
      </c>
      <c r="AA81" s="52">
        <f t="shared" si="589"/>
        <v>10000</v>
      </c>
      <c r="AB81" s="20"/>
      <c r="AC81" s="43"/>
      <c r="AD81" s="43">
        <v>10000</v>
      </c>
      <c r="AE81" s="43"/>
      <c r="AF81" s="43"/>
      <c r="AG81" s="43"/>
      <c r="AH81" s="52">
        <f t="shared" si="590"/>
        <v>0</v>
      </c>
      <c r="AI81" s="52"/>
      <c r="AJ81" s="52"/>
      <c r="AK81" s="52"/>
      <c r="AL81" s="52">
        <f t="shared" si="591"/>
        <v>2000</v>
      </c>
      <c r="AM81" s="52">
        <f t="shared" si="592"/>
        <v>0</v>
      </c>
      <c r="AN81" s="52">
        <v>49889</v>
      </c>
      <c r="AO81" s="52">
        <v>25125</v>
      </c>
      <c r="AP81" s="53">
        <f t="shared" si="593"/>
        <v>0</v>
      </c>
      <c r="AQ81" s="53">
        <f t="shared" si="594"/>
        <v>0</v>
      </c>
      <c r="AR81" s="53">
        <f t="shared" si="595"/>
        <v>0</v>
      </c>
      <c r="AS81" s="75">
        <v>0</v>
      </c>
      <c r="AT81" s="75">
        <v>0</v>
      </c>
      <c r="AU81" s="52">
        <f t="shared" si="596"/>
        <v>10000</v>
      </c>
      <c r="AV81" s="52">
        <f t="shared" si="597"/>
        <v>10000</v>
      </c>
      <c r="AW81" s="20"/>
      <c r="AX81" s="43"/>
      <c r="AY81" s="43">
        <v>10000</v>
      </c>
      <c r="AZ81" s="43"/>
      <c r="BA81" s="43"/>
      <c r="BB81" s="43"/>
      <c r="BC81" s="52">
        <f t="shared" si="598"/>
        <v>0</v>
      </c>
      <c r="BD81" s="52"/>
      <c r="BE81" s="52"/>
      <c r="BF81" s="52"/>
      <c r="BG81" s="52">
        <f t="shared" si="599"/>
        <v>2000</v>
      </c>
      <c r="BH81" s="52">
        <f t="shared" si="600"/>
        <v>0</v>
      </c>
      <c r="BI81" s="52">
        <v>49889</v>
      </c>
      <c r="BJ81" s="52">
        <v>25125</v>
      </c>
      <c r="BK81" s="53">
        <f t="shared" si="601"/>
        <v>0</v>
      </c>
      <c r="BL81" s="53">
        <f t="shared" si="602"/>
        <v>0</v>
      </c>
      <c r="BM81" s="53">
        <f t="shared" si="603"/>
        <v>0</v>
      </c>
    </row>
    <row r="82" spans="1:65" x14ac:dyDescent="0.25">
      <c r="A82" s="23"/>
      <c r="B82" s="24"/>
      <c r="C82" s="24" t="s">
        <v>180</v>
      </c>
      <c r="D82" s="23"/>
      <c r="E82" s="23"/>
      <c r="F82" s="24"/>
      <c r="G82" s="25">
        <f t="shared" ref="G82:Y82" si="604">SUBTOTAL(9,G79:G81)</f>
        <v>150000</v>
      </c>
      <c r="H82" s="25">
        <f t="shared" si="604"/>
        <v>50000</v>
      </c>
      <c r="I82" s="25">
        <f t="shared" si="604"/>
        <v>0</v>
      </c>
      <c r="J82" s="25">
        <f t="shared" si="604"/>
        <v>0</v>
      </c>
      <c r="K82" s="25">
        <f t="shared" si="604"/>
        <v>50000</v>
      </c>
      <c r="L82" s="25">
        <f t="shared" si="604"/>
        <v>0</v>
      </c>
      <c r="M82" s="25">
        <f t="shared" si="604"/>
        <v>0</v>
      </c>
      <c r="N82" s="25">
        <f t="shared" si="604"/>
        <v>0</v>
      </c>
      <c r="O82" s="25">
        <f t="shared" si="604"/>
        <v>100000</v>
      </c>
      <c r="P82" s="25">
        <f t="shared" si="604"/>
        <v>0</v>
      </c>
      <c r="Q82" s="25">
        <f t="shared" si="604"/>
        <v>100000</v>
      </c>
      <c r="R82" s="25">
        <f t="shared" si="604"/>
        <v>0</v>
      </c>
      <c r="S82" s="25">
        <f t="shared" si="604"/>
        <v>-50000</v>
      </c>
      <c r="T82" s="25">
        <f t="shared" si="604"/>
        <v>-100000</v>
      </c>
      <c r="U82" s="34">
        <v>39000</v>
      </c>
      <c r="V82" s="34">
        <v>23600</v>
      </c>
      <c r="W82" s="26">
        <f t="shared" si="604"/>
        <v>0</v>
      </c>
      <c r="X82" s="26">
        <f t="shared" si="604"/>
        <v>-0.42</v>
      </c>
      <c r="Y82" s="26">
        <f t="shared" si="604"/>
        <v>-0.42</v>
      </c>
      <c r="Z82" s="25">
        <f t="shared" ref="Z82:AM82" si="605">SUBTOTAL(9,Z79:Z81)</f>
        <v>150000</v>
      </c>
      <c r="AA82" s="25">
        <f t="shared" si="605"/>
        <v>50000</v>
      </c>
      <c r="AB82" s="25">
        <f t="shared" si="605"/>
        <v>0</v>
      </c>
      <c r="AC82" s="25">
        <f t="shared" si="605"/>
        <v>0</v>
      </c>
      <c r="AD82" s="25">
        <f t="shared" si="605"/>
        <v>50000</v>
      </c>
      <c r="AE82" s="25">
        <f t="shared" si="605"/>
        <v>0</v>
      </c>
      <c r="AF82" s="25">
        <f t="shared" si="605"/>
        <v>0</v>
      </c>
      <c r="AG82" s="25">
        <f t="shared" si="605"/>
        <v>0</v>
      </c>
      <c r="AH82" s="25">
        <f t="shared" si="605"/>
        <v>100000</v>
      </c>
      <c r="AI82" s="25">
        <f t="shared" si="605"/>
        <v>0</v>
      </c>
      <c r="AJ82" s="25">
        <f t="shared" si="605"/>
        <v>100000</v>
      </c>
      <c r="AK82" s="25">
        <f t="shared" si="605"/>
        <v>0</v>
      </c>
      <c r="AL82" s="25">
        <f t="shared" si="605"/>
        <v>10000</v>
      </c>
      <c r="AM82" s="25">
        <f t="shared" si="605"/>
        <v>20000</v>
      </c>
      <c r="AN82" s="34">
        <v>39000</v>
      </c>
      <c r="AO82" s="34">
        <v>23600</v>
      </c>
      <c r="AP82" s="26">
        <f t="shared" ref="AP82:AR82" si="606">SUBTOTAL(9,AP79:AP81)</f>
        <v>0</v>
      </c>
      <c r="AQ82" s="26">
        <f t="shared" si="606"/>
        <v>1.9999999999999962E-2</v>
      </c>
      <c r="AR82" s="26">
        <f t="shared" si="606"/>
        <v>1.9999999999999962E-2</v>
      </c>
      <c r="AS82" s="76">
        <v>0</v>
      </c>
      <c r="AT82" s="76">
        <v>-0.42</v>
      </c>
      <c r="AU82" s="25">
        <f t="shared" ref="AU82:BH82" si="607">SUBTOTAL(9,AU79:AU81)</f>
        <v>150000</v>
      </c>
      <c r="AV82" s="25">
        <f t="shared" si="607"/>
        <v>50000</v>
      </c>
      <c r="AW82" s="25">
        <f t="shared" si="607"/>
        <v>0</v>
      </c>
      <c r="AX82" s="25">
        <f t="shared" si="607"/>
        <v>0</v>
      </c>
      <c r="AY82" s="25">
        <f t="shared" si="607"/>
        <v>50000</v>
      </c>
      <c r="AZ82" s="25">
        <f t="shared" si="607"/>
        <v>0</v>
      </c>
      <c r="BA82" s="25">
        <f t="shared" si="607"/>
        <v>0</v>
      </c>
      <c r="BB82" s="25">
        <f t="shared" si="607"/>
        <v>0</v>
      </c>
      <c r="BC82" s="25">
        <f t="shared" si="607"/>
        <v>100000</v>
      </c>
      <c r="BD82" s="25">
        <f t="shared" si="607"/>
        <v>0</v>
      </c>
      <c r="BE82" s="25">
        <f t="shared" si="607"/>
        <v>100000</v>
      </c>
      <c r="BF82" s="25">
        <f t="shared" si="607"/>
        <v>0</v>
      </c>
      <c r="BG82" s="25">
        <f t="shared" si="607"/>
        <v>10000</v>
      </c>
      <c r="BH82" s="25">
        <f t="shared" si="607"/>
        <v>20000</v>
      </c>
      <c r="BI82" s="34">
        <v>39000</v>
      </c>
      <c r="BJ82" s="34">
        <v>23600</v>
      </c>
      <c r="BK82" s="26">
        <f t="shared" ref="BK82:BM82" si="608">SUBTOTAL(9,BK79:BK81)</f>
        <v>0</v>
      </c>
      <c r="BL82" s="26">
        <f t="shared" si="608"/>
        <v>-0.4</v>
      </c>
      <c r="BM82" s="26">
        <f t="shared" si="608"/>
        <v>-0.4</v>
      </c>
    </row>
    <row r="83" spans="1:65" x14ac:dyDescent="0.25">
      <c r="A83" s="2">
        <v>1427</v>
      </c>
      <c r="B83" s="18">
        <v>600010422</v>
      </c>
      <c r="C83" s="18" t="s">
        <v>122</v>
      </c>
      <c r="D83" s="2">
        <v>3122</v>
      </c>
      <c r="E83" s="2" t="s">
        <v>60</v>
      </c>
      <c r="F83" s="18" t="s">
        <v>61</v>
      </c>
      <c r="G83" s="52">
        <f t="shared" ref="G83:G86" si="609">H83+O83</f>
        <v>390200</v>
      </c>
      <c r="H83" s="52">
        <f t="shared" ref="H83:H86" si="610">J83+K83+L83+M83+N83</f>
        <v>230200</v>
      </c>
      <c r="I83" s="46">
        <v>6</v>
      </c>
      <c r="J83" s="47">
        <v>145200</v>
      </c>
      <c r="K83" s="43">
        <v>85000</v>
      </c>
      <c r="L83" s="43"/>
      <c r="M83" s="43"/>
      <c r="N83" s="43"/>
      <c r="O83" s="52">
        <f t="shared" ref="O83:O86" si="611">P83+Q83+R83</f>
        <v>160000</v>
      </c>
      <c r="P83" s="43"/>
      <c r="Q83" s="43">
        <v>160000</v>
      </c>
      <c r="R83" s="43"/>
      <c r="S83" s="52">
        <f t="shared" ref="S83:S86" si="612">(K83+L83+M83)*-1</f>
        <v>-85000</v>
      </c>
      <c r="T83" s="52">
        <f t="shared" ref="T83:T86" si="613">(P83+Q83)*-1</f>
        <v>-160000</v>
      </c>
      <c r="U83" s="52">
        <v>39000</v>
      </c>
      <c r="V83" s="52">
        <v>23600</v>
      </c>
      <c r="W83" s="53">
        <f t="shared" ref="W83:W86" si="614">IF(S83=0,0,ROUND((L83+M83)/U83/10,2)*-1)</f>
        <v>0</v>
      </c>
      <c r="X83" s="53">
        <f t="shared" ref="X83:X86" si="615">IF(T83=0,0,ROUND(Q83/V83/10,2)*-1)</f>
        <v>-0.68</v>
      </c>
      <c r="Y83" s="53">
        <f t="shared" ref="Y83:Y86" si="616">SUM(W83:X83)</f>
        <v>-0.68</v>
      </c>
      <c r="Z83" s="52">
        <f t="shared" ref="Z83:Z86" si="617">AA83+AH83</f>
        <v>390200</v>
      </c>
      <c r="AA83" s="52">
        <f t="shared" ref="AA83:AA86" si="618">AC83+AD83+AE83+AF83+AG83</f>
        <v>230200</v>
      </c>
      <c r="AB83" s="46">
        <v>6</v>
      </c>
      <c r="AC83" s="47">
        <v>145200</v>
      </c>
      <c r="AD83" s="43">
        <v>85000</v>
      </c>
      <c r="AE83" s="43"/>
      <c r="AF83" s="43"/>
      <c r="AG83" s="43"/>
      <c r="AH83" s="52">
        <f t="shared" ref="AH83:AH86" si="619">AI83+AJ83+AK83</f>
        <v>160000</v>
      </c>
      <c r="AI83" s="43"/>
      <c r="AJ83" s="43">
        <v>160000</v>
      </c>
      <c r="AK83" s="43"/>
      <c r="AL83" s="52">
        <f t="shared" ref="AL83:AL86" si="620">ROUND((AD83+AE83+AF83)*20%,0)</f>
        <v>17000</v>
      </c>
      <c r="AM83" s="52">
        <f t="shared" ref="AM83:AM86" si="621">ROUND((AI83+AJ83)*20%,0)</f>
        <v>32000</v>
      </c>
      <c r="AN83" s="52">
        <v>50815</v>
      </c>
      <c r="AO83" s="52">
        <v>25126</v>
      </c>
      <c r="AP83" s="53">
        <f t="shared" ref="AP83:AP86" si="622">IF(AL83=0,0,ROUND((AE83+AF83)/AN83/10,2)+AS83)*-1</f>
        <v>0</v>
      </c>
      <c r="AQ83" s="53">
        <f t="shared" ref="AQ83:AQ86" si="623">IF(AM83=0,0,ROUND((AJ83)/AO83/10,2)+AT83)*-1</f>
        <v>4.0000000000000036E-2</v>
      </c>
      <c r="AR83" s="53">
        <f t="shared" ref="AR83:AR86" si="624">SUM(AP83:AQ83)</f>
        <v>4.0000000000000036E-2</v>
      </c>
      <c r="AS83" s="75">
        <v>0</v>
      </c>
      <c r="AT83" s="75">
        <v>-0.68</v>
      </c>
      <c r="AU83" s="52">
        <f t="shared" ref="AU83:AU86" si="625">AV83+BC83</f>
        <v>390200</v>
      </c>
      <c r="AV83" s="52">
        <f t="shared" ref="AV83:AV86" si="626">AX83+AY83+AZ83+BA83+BB83</f>
        <v>230200</v>
      </c>
      <c r="AW83" s="46">
        <v>6</v>
      </c>
      <c r="AX83" s="47">
        <v>145200</v>
      </c>
      <c r="AY83" s="43">
        <v>85000</v>
      </c>
      <c r="AZ83" s="43"/>
      <c r="BA83" s="43"/>
      <c r="BB83" s="43"/>
      <c r="BC83" s="52">
        <f t="shared" ref="BC83:BC86" si="627">BD83+BE83+BF83</f>
        <v>160000</v>
      </c>
      <c r="BD83" s="43"/>
      <c r="BE83" s="43">
        <v>160000</v>
      </c>
      <c r="BF83" s="43"/>
      <c r="BG83" s="52">
        <f t="shared" ref="BG83:BG86" si="628">ROUND((AY83+AZ83+BA83)*20%,0)</f>
        <v>17000</v>
      </c>
      <c r="BH83" s="52">
        <f t="shared" ref="BH83:BH86" si="629">ROUND((BD83+BE83)*20%,0)</f>
        <v>32000</v>
      </c>
      <c r="BI83" s="52">
        <v>50815</v>
      </c>
      <c r="BJ83" s="52">
        <v>25126</v>
      </c>
      <c r="BK83" s="53">
        <f t="shared" ref="BK83:BK86" si="630">IF(BG83=0,0,ROUND((AZ83+BA83)/BI83/10,2)+BN83)*-1</f>
        <v>0</v>
      </c>
      <c r="BL83" s="53">
        <f t="shared" ref="BL83:BL86" si="631">IF(BH83=0,0,ROUND((BE83)/BJ83/10,2)+BO83)*-1</f>
        <v>-0.64</v>
      </c>
      <c r="BM83" s="53">
        <f t="shared" ref="BM83:BM86" si="632">SUM(BK83:BL83)</f>
        <v>-0.64</v>
      </c>
    </row>
    <row r="84" spans="1:65" x14ac:dyDescent="0.25">
      <c r="A84" s="2">
        <v>1427</v>
      </c>
      <c r="B84" s="18">
        <v>600010422</v>
      </c>
      <c r="C84" s="18" t="s">
        <v>122</v>
      </c>
      <c r="D84" s="2">
        <v>3122</v>
      </c>
      <c r="E84" s="2" t="s">
        <v>62</v>
      </c>
      <c r="F84" s="18" t="s">
        <v>218</v>
      </c>
      <c r="G84" s="52">
        <f t="shared" si="609"/>
        <v>0</v>
      </c>
      <c r="H84" s="52">
        <f t="shared" si="610"/>
        <v>0</v>
      </c>
      <c r="I84" s="52"/>
      <c r="J84" s="52"/>
      <c r="K84" s="52"/>
      <c r="L84" s="52"/>
      <c r="M84" s="52"/>
      <c r="N84" s="52"/>
      <c r="O84" s="52">
        <f t="shared" si="611"/>
        <v>0</v>
      </c>
      <c r="P84" s="52"/>
      <c r="Q84" s="52"/>
      <c r="R84" s="52"/>
      <c r="S84" s="52">
        <f t="shared" si="612"/>
        <v>0</v>
      </c>
      <c r="T84" s="52">
        <f t="shared" si="613"/>
        <v>0</v>
      </c>
      <c r="U84" s="55" t="s">
        <v>233</v>
      </c>
      <c r="V84" s="55" t="s">
        <v>233</v>
      </c>
      <c r="W84" s="53">
        <f t="shared" si="614"/>
        <v>0</v>
      </c>
      <c r="X84" s="53">
        <f t="shared" si="615"/>
        <v>0</v>
      </c>
      <c r="Y84" s="53">
        <f t="shared" si="616"/>
        <v>0</v>
      </c>
      <c r="Z84" s="52">
        <f t="shared" si="617"/>
        <v>0</v>
      </c>
      <c r="AA84" s="52">
        <f t="shared" si="618"/>
        <v>0</v>
      </c>
      <c r="AB84" s="52"/>
      <c r="AC84" s="52"/>
      <c r="AD84" s="52"/>
      <c r="AE84" s="52"/>
      <c r="AF84" s="52"/>
      <c r="AG84" s="52"/>
      <c r="AH84" s="52">
        <f t="shared" si="619"/>
        <v>0</v>
      </c>
      <c r="AI84" s="52"/>
      <c r="AJ84" s="52"/>
      <c r="AK84" s="52"/>
      <c r="AL84" s="52">
        <f t="shared" si="620"/>
        <v>0</v>
      </c>
      <c r="AM84" s="52">
        <f t="shared" si="621"/>
        <v>0</v>
      </c>
      <c r="AN84" s="55" t="s">
        <v>233</v>
      </c>
      <c r="AO84" s="55" t="s">
        <v>233</v>
      </c>
      <c r="AP84" s="53">
        <f t="shared" si="622"/>
        <v>0</v>
      </c>
      <c r="AQ84" s="53">
        <f t="shared" si="623"/>
        <v>0</v>
      </c>
      <c r="AR84" s="53">
        <f t="shared" si="624"/>
        <v>0</v>
      </c>
      <c r="AS84" s="75">
        <v>0</v>
      </c>
      <c r="AT84" s="75">
        <v>0</v>
      </c>
      <c r="AU84" s="52">
        <f t="shared" si="625"/>
        <v>0</v>
      </c>
      <c r="AV84" s="52">
        <f t="shared" si="626"/>
        <v>0</v>
      </c>
      <c r="AW84" s="52"/>
      <c r="AX84" s="52"/>
      <c r="AY84" s="52"/>
      <c r="AZ84" s="52"/>
      <c r="BA84" s="52"/>
      <c r="BB84" s="52"/>
      <c r="BC84" s="52">
        <f t="shared" si="627"/>
        <v>0</v>
      </c>
      <c r="BD84" s="52"/>
      <c r="BE84" s="52"/>
      <c r="BF84" s="52"/>
      <c r="BG84" s="52">
        <f t="shared" si="628"/>
        <v>0</v>
      </c>
      <c r="BH84" s="52">
        <f t="shared" si="629"/>
        <v>0</v>
      </c>
      <c r="BI84" s="55" t="s">
        <v>233</v>
      </c>
      <c r="BJ84" s="55" t="s">
        <v>233</v>
      </c>
      <c r="BK84" s="53">
        <f t="shared" si="630"/>
        <v>0</v>
      </c>
      <c r="BL84" s="53">
        <f t="shared" si="631"/>
        <v>0</v>
      </c>
      <c r="BM84" s="53">
        <f t="shared" si="632"/>
        <v>0</v>
      </c>
    </row>
    <row r="85" spans="1:65" x14ac:dyDescent="0.25">
      <c r="A85" s="2">
        <v>1427</v>
      </c>
      <c r="B85" s="18">
        <v>600010422</v>
      </c>
      <c r="C85" s="18" t="s">
        <v>122</v>
      </c>
      <c r="D85" s="2">
        <v>3141</v>
      </c>
      <c r="E85" s="2" t="s">
        <v>63</v>
      </c>
      <c r="F85" s="18" t="s">
        <v>218</v>
      </c>
      <c r="G85" s="52">
        <f t="shared" si="609"/>
        <v>0</v>
      </c>
      <c r="H85" s="52">
        <f t="shared" si="610"/>
        <v>0</v>
      </c>
      <c r="I85" s="52"/>
      <c r="J85" s="52"/>
      <c r="K85" s="52"/>
      <c r="L85" s="52"/>
      <c r="M85" s="52"/>
      <c r="N85" s="52"/>
      <c r="O85" s="52">
        <f t="shared" si="611"/>
        <v>0</v>
      </c>
      <c r="P85" s="52"/>
      <c r="Q85" s="52"/>
      <c r="R85" s="52"/>
      <c r="S85" s="52">
        <f t="shared" si="612"/>
        <v>0</v>
      </c>
      <c r="T85" s="52">
        <f t="shared" si="613"/>
        <v>0</v>
      </c>
      <c r="U85" s="54">
        <v>39000</v>
      </c>
      <c r="V85" s="52">
        <v>23600</v>
      </c>
      <c r="W85" s="53">
        <f t="shared" si="614"/>
        <v>0</v>
      </c>
      <c r="X85" s="53">
        <f t="shared" si="615"/>
        <v>0</v>
      </c>
      <c r="Y85" s="53">
        <f t="shared" si="616"/>
        <v>0</v>
      </c>
      <c r="Z85" s="52">
        <f t="shared" si="617"/>
        <v>0</v>
      </c>
      <c r="AA85" s="52">
        <f t="shared" si="618"/>
        <v>0</v>
      </c>
      <c r="AB85" s="52"/>
      <c r="AC85" s="52"/>
      <c r="AD85" s="52"/>
      <c r="AE85" s="52"/>
      <c r="AF85" s="52"/>
      <c r="AG85" s="52"/>
      <c r="AH85" s="52">
        <f t="shared" si="619"/>
        <v>0</v>
      </c>
      <c r="AI85" s="52"/>
      <c r="AJ85" s="52"/>
      <c r="AK85" s="52"/>
      <c r="AL85" s="52">
        <f t="shared" si="620"/>
        <v>0</v>
      </c>
      <c r="AM85" s="52">
        <f t="shared" si="621"/>
        <v>0</v>
      </c>
      <c r="AN85" s="54" t="s">
        <v>233</v>
      </c>
      <c r="AO85" s="52">
        <v>24500</v>
      </c>
      <c r="AP85" s="53">
        <f t="shared" si="622"/>
        <v>0</v>
      </c>
      <c r="AQ85" s="53">
        <f t="shared" si="623"/>
        <v>0</v>
      </c>
      <c r="AR85" s="53">
        <f t="shared" si="624"/>
        <v>0</v>
      </c>
      <c r="AS85" s="75">
        <v>0</v>
      </c>
      <c r="AT85" s="75">
        <v>0</v>
      </c>
      <c r="AU85" s="52">
        <f t="shared" si="625"/>
        <v>0</v>
      </c>
      <c r="AV85" s="52">
        <f t="shared" si="626"/>
        <v>0</v>
      </c>
      <c r="AW85" s="52"/>
      <c r="AX85" s="52"/>
      <c r="AY85" s="52"/>
      <c r="AZ85" s="52"/>
      <c r="BA85" s="52"/>
      <c r="BB85" s="52"/>
      <c r="BC85" s="52">
        <f t="shared" si="627"/>
        <v>0</v>
      </c>
      <c r="BD85" s="52"/>
      <c r="BE85" s="52"/>
      <c r="BF85" s="52"/>
      <c r="BG85" s="52">
        <f t="shared" si="628"/>
        <v>0</v>
      </c>
      <c r="BH85" s="52">
        <f t="shared" si="629"/>
        <v>0</v>
      </c>
      <c r="BI85" s="54" t="s">
        <v>233</v>
      </c>
      <c r="BJ85" s="52">
        <v>24500</v>
      </c>
      <c r="BK85" s="53">
        <f t="shared" si="630"/>
        <v>0</v>
      </c>
      <c r="BL85" s="53">
        <f t="shared" si="631"/>
        <v>0</v>
      </c>
      <c r="BM85" s="53">
        <f t="shared" si="632"/>
        <v>0</v>
      </c>
    </row>
    <row r="86" spans="1:65" x14ac:dyDescent="0.25">
      <c r="A86" s="2">
        <v>1427</v>
      </c>
      <c r="B86" s="18">
        <v>600010422</v>
      </c>
      <c r="C86" s="18" t="s">
        <v>122</v>
      </c>
      <c r="D86" s="2">
        <v>3147</v>
      </c>
      <c r="E86" s="2" t="s">
        <v>64</v>
      </c>
      <c r="F86" s="18" t="s">
        <v>218</v>
      </c>
      <c r="G86" s="52">
        <f t="shared" si="609"/>
        <v>318200</v>
      </c>
      <c r="H86" s="52">
        <f t="shared" si="610"/>
        <v>0</v>
      </c>
      <c r="I86" s="52"/>
      <c r="J86" s="52"/>
      <c r="K86" s="52"/>
      <c r="L86" s="52"/>
      <c r="M86" s="52"/>
      <c r="N86" s="52"/>
      <c r="O86" s="52">
        <f t="shared" si="611"/>
        <v>318200</v>
      </c>
      <c r="P86" s="43"/>
      <c r="Q86" s="43">
        <v>318200</v>
      </c>
      <c r="R86" s="43"/>
      <c r="S86" s="52">
        <f t="shared" si="612"/>
        <v>0</v>
      </c>
      <c r="T86" s="52">
        <f t="shared" si="613"/>
        <v>-318200</v>
      </c>
      <c r="U86" s="52">
        <v>39000</v>
      </c>
      <c r="V86" s="52">
        <v>23600</v>
      </c>
      <c r="W86" s="53">
        <f t="shared" si="614"/>
        <v>0</v>
      </c>
      <c r="X86" s="53">
        <f t="shared" si="615"/>
        <v>-1.35</v>
      </c>
      <c r="Y86" s="53">
        <f t="shared" si="616"/>
        <v>-1.35</v>
      </c>
      <c r="Z86" s="52">
        <f t="shared" si="617"/>
        <v>318200</v>
      </c>
      <c r="AA86" s="52">
        <f t="shared" si="618"/>
        <v>0</v>
      </c>
      <c r="AB86" s="52"/>
      <c r="AC86" s="52"/>
      <c r="AD86" s="52"/>
      <c r="AE86" s="52"/>
      <c r="AF86" s="52"/>
      <c r="AG86" s="52"/>
      <c r="AH86" s="52">
        <f t="shared" si="619"/>
        <v>318200</v>
      </c>
      <c r="AI86" s="43"/>
      <c r="AJ86" s="43">
        <v>318200</v>
      </c>
      <c r="AK86" s="43"/>
      <c r="AL86" s="52">
        <f t="shared" si="620"/>
        <v>0</v>
      </c>
      <c r="AM86" s="52">
        <f t="shared" si="621"/>
        <v>63640</v>
      </c>
      <c r="AN86" s="52">
        <v>40700</v>
      </c>
      <c r="AO86" s="52">
        <v>22100</v>
      </c>
      <c r="AP86" s="53">
        <f t="shared" si="622"/>
        <v>0</v>
      </c>
      <c r="AQ86" s="53">
        <f t="shared" si="623"/>
        <v>-8.9999999999999858E-2</v>
      </c>
      <c r="AR86" s="53">
        <f t="shared" si="624"/>
        <v>-8.9999999999999858E-2</v>
      </c>
      <c r="AS86" s="75">
        <v>0</v>
      </c>
      <c r="AT86" s="75">
        <v>-1.35</v>
      </c>
      <c r="AU86" s="52">
        <f t="shared" si="625"/>
        <v>318200</v>
      </c>
      <c r="AV86" s="52">
        <f t="shared" si="626"/>
        <v>0</v>
      </c>
      <c r="AW86" s="52"/>
      <c r="AX86" s="52"/>
      <c r="AY86" s="52"/>
      <c r="AZ86" s="52"/>
      <c r="BA86" s="52"/>
      <c r="BB86" s="52"/>
      <c r="BC86" s="52">
        <f t="shared" si="627"/>
        <v>318200</v>
      </c>
      <c r="BD86" s="43"/>
      <c r="BE86" s="43">
        <v>318200</v>
      </c>
      <c r="BF86" s="43"/>
      <c r="BG86" s="52">
        <f t="shared" si="628"/>
        <v>0</v>
      </c>
      <c r="BH86" s="52">
        <f t="shared" si="629"/>
        <v>63640</v>
      </c>
      <c r="BI86" s="52">
        <v>40700</v>
      </c>
      <c r="BJ86" s="52">
        <v>22100</v>
      </c>
      <c r="BK86" s="53">
        <f t="shared" si="630"/>
        <v>0</v>
      </c>
      <c r="BL86" s="53">
        <f t="shared" si="631"/>
        <v>-1.44</v>
      </c>
      <c r="BM86" s="53">
        <f t="shared" si="632"/>
        <v>-1.44</v>
      </c>
    </row>
    <row r="87" spans="1:65" x14ac:dyDescent="0.25">
      <c r="A87" s="23"/>
      <c r="B87" s="24"/>
      <c r="C87" s="24" t="s">
        <v>181</v>
      </c>
      <c r="D87" s="23"/>
      <c r="E87" s="23"/>
      <c r="F87" s="24"/>
      <c r="G87" s="25">
        <f t="shared" ref="G87:Y87" si="633">SUBTOTAL(9,G83:G86)</f>
        <v>708400</v>
      </c>
      <c r="H87" s="25">
        <f t="shared" si="633"/>
        <v>230200</v>
      </c>
      <c r="I87" s="25">
        <f t="shared" si="633"/>
        <v>6</v>
      </c>
      <c r="J87" s="25">
        <f t="shared" si="633"/>
        <v>145200</v>
      </c>
      <c r="K87" s="25">
        <f t="shared" si="633"/>
        <v>85000</v>
      </c>
      <c r="L87" s="25">
        <f t="shared" si="633"/>
        <v>0</v>
      </c>
      <c r="M87" s="25">
        <f t="shared" si="633"/>
        <v>0</v>
      </c>
      <c r="N87" s="25">
        <f t="shared" si="633"/>
        <v>0</v>
      </c>
      <c r="O87" s="25">
        <f t="shared" si="633"/>
        <v>478200</v>
      </c>
      <c r="P87" s="25">
        <f t="shared" si="633"/>
        <v>0</v>
      </c>
      <c r="Q87" s="25">
        <f t="shared" si="633"/>
        <v>478200</v>
      </c>
      <c r="R87" s="25">
        <f t="shared" si="633"/>
        <v>0</v>
      </c>
      <c r="S87" s="25">
        <f t="shared" si="633"/>
        <v>-85000</v>
      </c>
      <c r="T87" s="25">
        <f t="shared" si="633"/>
        <v>-478200</v>
      </c>
      <c r="U87" s="34">
        <v>39000</v>
      </c>
      <c r="V87" s="34">
        <v>23600</v>
      </c>
      <c r="W87" s="26">
        <f t="shared" si="633"/>
        <v>0</v>
      </c>
      <c r="X87" s="26">
        <f t="shared" si="633"/>
        <v>-2.0300000000000002</v>
      </c>
      <c r="Y87" s="26">
        <f t="shared" si="633"/>
        <v>-2.0300000000000002</v>
      </c>
      <c r="Z87" s="25">
        <f t="shared" ref="Z87:AM87" si="634">SUBTOTAL(9,Z83:Z86)</f>
        <v>708400</v>
      </c>
      <c r="AA87" s="25">
        <f t="shared" si="634"/>
        <v>230200</v>
      </c>
      <c r="AB87" s="25">
        <f t="shared" si="634"/>
        <v>6</v>
      </c>
      <c r="AC87" s="25">
        <f t="shared" si="634"/>
        <v>145200</v>
      </c>
      <c r="AD87" s="25">
        <f t="shared" si="634"/>
        <v>85000</v>
      </c>
      <c r="AE87" s="25">
        <f t="shared" si="634"/>
        <v>0</v>
      </c>
      <c r="AF87" s="25">
        <f t="shared" si="634"/>
        <v>0</v>
      </c>
      <c r="AG87" s="25">
        <f t="shared" si="634"/>
        <v>0</v>
      </c>
      <c r="AH87" s="25">
        <f t="shared" si="634"/>
        <v>478200</v>
      </c>
      <c r="AI87" s="25">
        <f t="shared" si="634"/>
        <v>0</v>
      </c>
      <c r="AJ87" s="25">
        <f t="shared" si="634"/>
        <v>478200</v>
      </c>
      <c r="AK87" s="25">
        <f t="shared" si="634"/>
        <v>0</v>
      </c>
      <c r="AL87" s="25">
        <f t="shared" si="634"/>
        <v>17000</v>
      </c>
      <c r="AM87" s="25">
        <f t="shared" si="634"/>
        <v>95640</v>
      </c>
      <c r="AN87" s="34">
        <v>39000</v>
      </c>
      <c r="AO87" s="34">
        <v>23600</v>
      </c>
      <c r="AP87" s="26">
        <f t="shared" ref="AP87:AR87" si="635">SUBTOTAL(9,AP83:AP86)</f>
        <v>0</v>
      </c>
      <c r="AQ87" s="26">
        <f t="shared" si="635"/>
        <v>-4.9999999999999822E-2</v>
      </c>
      <c r="AR87" s="26">
        <f t="shared" si="635"/>
        <v>-4.9999999999999822E-2</v>
      </c>
      <c r="AS87" s="76">
        <v>0</v>
      </c>
      <c r="AT87" s="76">
        <v>-2.0300000000000002</v>
      </c>
      <c r="AU87" s="25">
        <f t="shared" ref="AU87:BH87" si="636">SUBTOTAL(9,AU83:AU86)</f>
        <v>708400</v>
      </c>
      <c r="AV87" s="25">
        <f t="shared" si="636"/>
        <v>230200</v>
      </c>
      <c r="AW87" s="25">
        <f t="shared" si="636"/>
        <v>6</v>
      </c>
      <c r="AX87" s="25">
        <f t="shared" si="636"/>
        <v>145200</v>
      </c>
      <c r="AY87" s="25">
        <f t="shared" si="636"/>
        <v>85000</v>
      </c>
      <c r="AZ87" s="25">
        <f t="shared" si="636"/>
        <v>0</v>
      </c>
      <c r="BA87" s="25">
        <f t="shared" si="636"/>
        <v>0</v>
      </c>
      <c r="BB87" s="25">
        <f t="shared" si="636"/>
        <v>0</v>
      </c>
      <c r="BC87" s="25">
        <f t="shared" si="636"/>
        <v>478200</v>
      </c>
      <c r="BD87" s="25">
        <f t="shared" si="636"/>
        <v>0</v>
      </c>
      <c r="BE87" s="25">
        <f t="shared" si="636"/>
        <v>478200</v>
      </c>
      <c r="BF87" s="25">
        <f t="shared" si="636"/>
        <v>0</v>
      </c>
      <c r="BG87" s="25">
        <f t="shared" si="636"/>
        <v>17000</v>
      </c>
      <c r="BH87" s="25">
        <f t="shared" si="636"/>
        <v>95640</v>
      </c>
      <c r="BI87" s="34">
        <v>39000</v>
      </c>
      <c r="BJ87" s="34">
        <v>23600</v>
      </c>
      <c r="BK87" s="26">
        <f t="shared" ref="BK87:BM87" si="637">SUBTOTAL(9,BK83:BK86)</f>
        <v>0</v>
      </c>
      <c r="BL87" s="26">
        <f t="shared" si="637"/>
        <v>-2.08</v>
      </c>
      <c r="BM87" s="26">
        <f t="shared" si="637"/>
        <v>-2.08</v>
      </c>
    </row>
    <row r="88" spans="1:65" x14ac:dyDescent="0.25">
      <c r="A88" s="2">
        <v>1428</v>
      </c>
      <c r="B88" s="18">
        <v>600012646</v>
      </c>
      <c r="C88" s="18" t="s">
        <v>123</v>
      </c>
      <c r="D88" s="2">
        <v>3122</v>
      </c>
      <c r="E88" s="2" t="s">
        <v>60</v>
      </c>
      <c r="F88" s="18" t="s">
        <v>61</v>
      </c>
      <c r="G88" s="52">
        <f t="shared" ref="G88:G91" si="638">H88+O88</f>
        <v>811008</v>
      </c>
      <c r="H88" s="52">
        <f t="shared" ref="H88:H91" si="639">J88+K88+L88+M88+N88</f>
        <v>465600</v>
      </c>
      <c r="I88" s="46">
        <v>18</v>
      </c>
      <c r="J88" s="47">
        <v>435600</v>
      </c>
      <c r="K88" s="43">
        <v>30000</v>
      </c>
      <c r="L88" s="43"/>
      <c r="M88" s="43"/>
      <c r="N88" s="43"/>
      <c r="O88" s="52">
        <f t="shared" ref="O88:O91" si="640">P88+Q88+R88</f>
        <v>345408</v>
      </c>
      <c r="P88" s="43">
        <v>30000</v>
      </c>
      <c r="Q88" s="43">
        <v>315408</v>
      </c>
      <c r="R88" s="43"/>
      <c r="S88" s="52">
        <f t="shared" ref="S88:S91" si="641">(K88+L88+M88)*-1</f>
        <v>-30000</v>
      </c>
      <c r="T88" s="52">
        <f t="shared" ref="T88:T91" si="642">(P88+Q88)*-1</f>
        <v>-345408</v>
      </c>
      <c r="U88" s="52">
        <v>39000</v>
      </c>
      <c r="V88" s="52">
        <v>23600</v>
      </c>
      <c r="W88" s="53">
        <f t="shared" ref="W88:W91" si="643">IF(S88=0,0,ROUND((L88+M88)/U88/10,2)*-1)</f>
        <v>0</v>
      </c>
      <c r="X88" s="53">
        <f t="shared" ref="X88:X91" si="644">IF(T88=0,0,ROUND(Q88/V88/10,2)*-1)</f>
        <v>-1.34</v>
      </c>
      <c r="Y88" s="53">
        <f t="shared" ref="Y88:Y91" si="645">SUM(W88:X88)</f>
        <v>-1.34</v>
      </c>
      <c r="Z88" s="52">
        <f t="shared" ref="Z88:Z91" si="646">AA88+AH88</f>
        <v>811008</v>
      </c>
      <c r="AA88" s="52">
        <f t="shared" ref="AA88:AA91" si="647">AC88+AD88+AE88+AF88+AG88</f>
        <v>465600</v>
      </c>
      <c r="AB88" s="46">
        <v>18</v>
      </c>
      <c r="AC88" s="47">
        <v>435600</v>
      </c>
      <c r="AD88" s="43">
        <v>30000</v>
      </c>
      <c r="AE88" s="43"/>
      <c r="AF88" s="43"/>
      <c r="AG88" s="43"/>
      <c r="AH88" s="52">
        <f t="shared" ref="AH88:AH91" si="648">AI88+AJ88+AK88</f>
        <v>345408</v>
      </c>
      <c r="AI88" s="43">
        <v>30000</v>
      </c>
      <c r="AJ88" s="43">
        <v>315408</v>
      </c>
      <c r="AK88" s="43"/>
      <c r="AL88" s="52">
        <f t="shared" ref="AL88:AL91" si="649">ROUND((AD88+AE88+AF88)*20%,0)</f>
        <v>6000</v>
      </c>
      <c r="AM88" s="52">
        <f t="shared" ref="AM88:AM91" si="650">ROUND((AI88+AJ88)*20%,0)</f>
        <v>69082</v>
      </c>
      <c r="AN88" s="52">
        <v>50815</v>
      </c>
      <c r="AO88" s="52">
        <v>25126</v>
      </c>
      <c r="AP88" s="53">
        <f t="shared" ref="AP88:AP91" si="651">IF(AL88=0,0,ROUND((AE88+AF88)/AN88/10,2)+AS88)*-1</f>
        <v>0</v>
      </c>
      <c r="AQ88" s="53">
        <f t="shared" ref="AQ88:AQ91" si="652">IF(AM88=0,0,ROUND((AJ88)/AO88/10,2)+AT88)*-1</f>
        <v>8.0000000000000071E-2</v>
      </c>
      <c r="AR88" s="53">
        <f t="shared" ref="AR88:AR91" si="653">SUM(AP88:AQ88)</f>
        <v>8.0000000000000071E-2</v>
      </c>
      <c r="AS88" s="75">
        <v>0</v>
      </c>
      <c r="AT88" s="75">
        <v>-1.34</v>
      </c>
      <c r="AU88" s="52">
        <f t="shared" ref="AU88:AU91" si="654">AV88+BC88</f>
        <v>811008</v>
      </c>
      <c r="AV88" s="52">
        <f t="shared" ref="AV88:AV91" si="655">AX88+AY88+AZ88+BA88+BB88</f>
        <v>465600</v>
      </c>
      <c r="AW88" s="46">
        <v>18</v>
      </c>
      <c r="AX88" s="47">
        <v>435600</v>
      </c>
      <c r="AY88" s="43">
        <v>30000</v>
      </c>
      <c r="AZ88" s="43"/>
      <c r="BA88" s="43"/>
      <c r="BB88" s="43"/>
      <c r="BC88" s="52">
        <f t="shared" ref="BC88:BC91" si="656">BD88+BE88+BF88</f>
        <v>345408</v>
      </c>
      <c r="BD88" s="43">
        <v>30000</v>
      </c>
      <c r="BE88" s="43">
        <v>315408</v>
      </c>
      <c r="BF88" s="43"/>
      <c r="BG88" s="52">
        <f t="shared" ref="BG88:BG91" si="657">ROUND((AY88+AZ88+BA88)*20%,0)</f>
        <v>6000</v>
      </c>
      <c r="BH88" s="52">
        <f t="shared" ref="BH88:BH91" si="658">ROUND((BD88+BE88)*20%,0)</f>
        <v>69082</v>
      </c>
      <c r="BI88" s="52">
        <v>50815</v>
      </c>
      <c r="BJ88" s="52">
        <v>25126</v>
      </c>
      <c r="BK88" s="53">
        <f t="shared" ref="BK88:BK91" si="659">IF(BG88=0,0,ROUND((AZ88+BA88)/BI88/10,2)+BN88)*-1</f>
        <v>0</v>
      </c>
      <c r="BL88" s="53">
        <f t="shared" ref="BL88:BL91" si="660">IF(BH88=0,0,ROUND((BE88)/BJ88/10,2)+BO88)*-1</f>
        <v>-1.26</v>
      </c>
      <c r="BM88" s="53">
        <f t="shared" ref="BM88:BM91" si="661">SUM(BK88:BL88)</f>
        <v>-1.26</v>
      </c>
    </row>
    <row r="89" spans="1:65" x14ac:dyDescent="0.25">
      <c r="A89" s="2">
        <v>1428</v>
      </c>
      <c r="B89" s="18">
        <v>600012646</v>
      </c>
      <c r="C89" s="18" t="s">
        <v>123</v>
      </c>
      <c r="D89" s="2">
        <v>3122</v>
      </c>
      <c r="E89" s="2" t="s">
        <v>62</v>
      </c>
      <c r="F89" s="18" t="s">
        <v>218</v>
      </c>
      <c r="G89" s="52">
        <f t="shared" si="638"/>
        <v>0</v>
      </c>
      <c r="H89" s="52">
        <f t="shared" si="639"/>
        <v>0</v>
      </c>
      <c r="I89" s="52"/>
      <c r="J89" s="52"/>
      <c r="K89" s="52"/>
      <c r="L89" s="52"/>
      <c r="M89" s="52"/>
      <c r="N89" s="52"/>
      <c r="O89" s="52">
        <f t="shared" si="640"/>
        <v>0</v>
      </c>
      <c r="P89" s="52"/>
      <c r="Q89" s="52"/>
      <c r="R89" s="52"/>
      <c r="S89" s="52">
        <f t="shared" si="641"/>
        <v>0</v>
      </c>
      <c r="T89" s="52">
        <f t="shared" si="642"/>
        <v>0</v>
      </c>
      <c r="U89" s="55" t="s">
        <v>233</v>
      </c>
      <c r="V89" s="55" t="s">
        <v>233</v>
      </c>
      <c r="W89" s="53">
        <f t="shared" si="643"/>
        <v>0</v>
      </c>
      <c r="X89" s="53">
        <f t="shared" si="644"/>
        <v>0</v>
      </c>
      <c r="Y89" s="53">
        <f t="shared" si="645"/>
        <v>0</v>
      </c>
      <c r="Z89" s="52">
        <f t="shared" si="646"/>
        <v>0</v>
      </c>
      <c r="AA89" s="52">
        <f t="shared" si="647"/>
        <v>0</v>
      </c>
      <c r="AB89" s="52"/>
      <c r="AC89" s="52"/>
      <c r="AD89" s="52"/>
      <c r="AE89" s="52"/>
      <c r="AF89" s="52"/>
      <c r="AG89" s="52"/>
      <c r="AH89" s="52">
        <f t="shared" si="648"/>
        <v>0</v>
      </c>
      <c r="AI89" s="52"/>
      <c r="AJ89" s="52"/>
      <c r="AK89" s="52"/>
      <c r="AL89" s="52">
        <f t="shared" si="649"/>
        <v>0</v>
      </c>
      <c r="AM89" s="52">
        <f t="shared" si="650"/>
        <v>0</v>
      </c>
      <c r="AN89" s="55" t="s">
        <v>233</v>
      </c>
      <c r="AO89" s="55" t="s">
        <v>233</v>
      </c>
      <c r="AP89" s="53">
        <f t="shared" si="651"/>
        <v>0</v>
      </c>
      <c r="AQ89" s="53">
        <f t="shared" si="652"/>
        <v>0</v>
      </c>
      <c r="AR89" s="53">
        <f t="shared" si="653"/>
        <v>0</v>
      </c>
      <c r="AS89" s="75">
        <v>0</v>
      </c>
      <c r="AT89" s="75">
        <v>0</v>
      </c>
      <c r="AU89" s="52">
        <f t="shared" si="654"/>
        <v>0</v>
      </c>
      <c r="AV89" s="52">
        <f t="shared" si="655"/>
        <v>0</v>
      </c>
      <c r="AW89" s="52"/>
      <c r="AX89" s="52"/>
      <c r="AY89" s="52"/>
      <c r="AZ89" s="52"/>
      <c r="BA89" s="52"/>
      <c r="BB89" s="52"/>
      <c r="BC89" s="52">
        <f t="shared" si="656"/>
        <v>0</v>
      </c>
      <c r="BD89" s="52"/>
      <c r="BE89" s="52"/>
      <c r="BF89" s="52"/>
      <c r="BG89" s="52">
        <f t="shared" si="657"/>
        <v>0</v>
      </c>
      <c r="BH89" s="52">
        <f t="shared" si="658"/>
        <v>0</v>
      </c>
      <c r="BI89" s="55" t="s">
        <v>233</v>
      </c>
      <c r="BJ89" s="55" t="s">
        <v>233</v>
      </c>
      <c r="BK89" s="53">
        <f t="shared" si="659"/>
        <v>0</v>
      </c>
      <c r="BL89" s="53">
        <f t="shared" si="660"/>
        <v>0</v>
      </c>
      <c r="BM89" s="53">
        <f t="shared" si="661"/>
        <v>0</v>
      </c>
    </row>
    <row r="90" spans="1:65" x14ac:dyDescent="0.25">
      <c r="A90" s="2">
        <v>1428</v>
      </c>
      <c r="B90" s="18">
        <v>600012646</v>
      </c>
      <c r="C90" s="18" t="s">
        <v>123</v>
      </c>
      <c r="D90" s="2">
        <v>3147</v>
      </c>
      <c r="E90" s="2" t="s">
        <v>64</v>
      </c>
      <c r="F90" s="18" t="s">
        <v>218</v>
      </c>
      <c r="G90" s="52">
        <f t="shared" si="638"/>
        <v>8730</v>
      </c>
      <c r="H90" s="52">
        <f t="shared" si="639"/>
        <v>0</v>
      </c>
      <c r="I90" s="52"/>
      <c r="J90" s="52"/>
      <c r="K90" s="52"/>
      <c r="L90" s="52"/>
      <c r="M90" s="52"/>
      <c r="N90" s="52"/>
      <c r="O90" s="52">
        <f t="shared" si="640"/>
        <v>8730</v>
      </c>
      <c r="P90" s="43"/>
      <c r="Q90" s="43">
        <v>8730</v>
      </c>
      <c r="R90" s="43"/>
      <c r="S90" s="52">
        <f t="shared" si="641"/>
        <v>0</v>
      </c>
      <c r="T90" s="52">
        <f t="shared" si="642"/>
        <v>-8730</v>
      </c>
      <c r="U90" s="52">
        <v>39000</v>
      </c>
      <c r="V90" s="52">
        <v>23600</v>
      </c>
      <c r="W90" s="53">
        <f t="shared" si="643"/>
        <v>0</v>
      </c>
      <c r="X90" s="53">
        <f t="shared" si="644"/>
        <v>-0.04</v>
      </c>
      <c r="Y90" s="53">
        <f t="shared" si="645"/>
        <v>-0.04</v>
      </c>
      <c r="Z90" s="52">
        <f t="shared" si="646"/>
        <v>8730</v>
      </c>
      <c r="AA90" s="52">
        <f t="shared" si="647"/>
        <v>0</v>
      </c>
      <c r="AB90" s="52"/>
      <c r="AC90" s="52"/>
      <c r="AD90" s="52"/>
      <c r="AE90" s="52"/>
      <c r="AF90" s="52"/>
      <c r="AG90" s="52"/>
      <c r="AH90" s="52">
        <f t="shared" si="648"/>
        <v>8730</v>
      </c>
      <c r="AI90" s="43"/>
      <c r="AJ90" s="43">
        <v>8730</v>
      </c>
      <c r="AK90" s="43"/>
      <c r="AL90" s="52">
        <f t="shared" si="649"/>
        <v>0</v>
      </c>
      <c r="AM90" s="52">
        <f t="shared" si="650"/>
        <v>1746</v>
      </c>
      <c r="AN90" s="52">
        <v>40700</v>
      </c>
      <c r="AO90" s="52">
        <v>22100</v>
      </c>
      <c r="AP90" s="53">
        <f t="shared" si="651"/>
        <v>0</v>
      </c>
      <c r="AQ90" s="53">
        <f t="shared" si="652"/>
        <v>0</v>
      </c>
      <c r="AR90" s="53">
        <f t="shared" si="653"/>
        <v>0</v>
      </c>
      <c r="AS90" s="75">
        <v>0</v>
      </c>
      <c r="AT90" s="75">
        <v>-0.04</v>
      </c>
      <c r="AU90" s="52">
        <f t="shared" si="654"/>
        <v>8730</v>
      </c>
      <c r="AV90" s="52">
        <f t="shared" si="655"/>
        <v>0</v>
      </c>
      <c r="AW90" s="52"/>
      <c r="AX90" s="52"/>
      <c r="AY90" s="52"/>
      <c r="AZ90" s="52"/>
      <c r="BA90" s="52"/>
      <c r="BB90" s="52"/>
      <c r="BC90" s="52">
        <f t="shared" si="656"/>
        <v>8730</v>
      </c>
      <c r="BD90" s="43"/>
      <c r="BE90" s="43">
        <v>8730</v>
      </c>
      <c r="BF90" s="43"/>
      <c r="BG90" s="52">
        <f t="shared" si="657"/>
        <v>0</v>
      </c>
      <c r="BH90" s="52">
        <f t="shared" si="658"/>
        <v>1746</v>
      </c>
      <c r="BI90" s="52">
        <v>40700</v>
      </c>
      <c r="BJ90" s="52">
        <v>22100</v>
      </c>
      <c r="BK90" s="53">
        <f t="shared" si="659"/>
        <v>0</v>
      </c>
      <c r="BL90" s="53">
        <f t="shared" si="660"/>
        <v>-0.04</v>
      </c>
      <c r="BM90" s="53">
        <f t="shared" si="661"/>
        <v>-0.04</v>
      </c>
    </row>
    <row r="91" spans="1:65" x14ac:dyDescent="0.25">
      <c r="A91" s="2">
        <v>1428</v>
      </c>
      <c r="B91" s="18">
        <v>600012646</v>
      </c>
      <c r="C91" s="18" t="s">
        <v>123</v>
      </c>
      <c r="D91" s="2">
        <v>3150</v>
      </c>
      <c r="E91" s="2" t="s">
        <v>65</v>
      </c>
      <c r="F91" s="18" t="s">
        <v>61</v>
      </c>
      <c r="G91" s="52">
        <f t="shared" si="638"/>
        <v>12000</v>
      </c>
      <c r="H91" s="52">
        <f t="shared" si="639"/>
        <v>12000</v>
      </c>
      <c r="I91" s="20"/>
      <c r="J91" s="43"/>
      <c r="K91" s="43"/>
      <c r="L91" s="43">
        <v>12000</v>
      </c>
      <c r="M91" s="43"/>
      <c r="N91" s="43"/>
      <c r="O91" s="52">
        <f t="shared" si="640"/>
        <v>0</v>
      </c>
      <c r="P91" s="52"/>
      <c r="Q91" s="52"/>
      <c r="R91" s="52"/>
      <c r="S91" s="52">
        <f t="shared" si="641"/>
        <v>-12000</v>
      </c>
      <c r="T91" s="52">
        <f t="shared" si="642"/>
        <v>0</v>
      </c>
      <c r="U91" s="52">
        <v>39000</v>
      </c>
      <c r="V91" s="52">
        <v>23600</v>
      </c>
      <c r="W91" s="53">
        <f t="shared" si="643"/>
        <v>-0.03</v>
      </c>
      <c r="X91" s="53">
        <f t="shared" si="644"/>
        <v>0</v>
      </c>
      <c r="Y91" s="53">
        <f t="shared" si="645"/>
        <v>-0.03</v>
      </c>
      <c r="Z91" s="52">
        <f t="shared" si="646"/>
        <v>12000</v>
      </c>
      <c r="AA91" s="52">
        <f t="shared" si="647"/>
        <v>12000</v>
      </c>
      <c r="AB91" s="20"/>
      <c r="AC91" s="43"/>
      <c r="AD91" s="43"/>
      <c r="AE91" s="43">
        <v>12000</v>
      </c>
      <c r="AF91" s="43"/>
      <c r="AG91" s="43"/>
      <c r="AH91" s="52">
        <f t="shared" si="648"/>
        <v>0</v>
      </c>
      <c r="AI91" s="52"/>
      <c r="AJ91" s="52"/>
      <c r="AK91" s="52"/>
      <c r="AL91" s="52">
        <f t="shared" si="649"/>
        <v>2400</v>
      </c>
      <c r="AM91" s="52">
        <f t="shared" si="650"/>
        <v>0</v>
      </c>
      <c r="AN91" s="52">
        <v>49889</v>
      </c>
      <c r="AO91" s="52">
        <v>25125</v>
      </c>
      <c r="AP91" s="53">
        <f t="shared" si="651"/>
        <v>9.9999999999999985E-3</v>
      </c>
      <c r="AQ91" s="53">
        <f t="shared" si="652"/>
        <v>0</v>
      </c>
      <c r="AR91" s="53">
        <f t="shared" si="653"/>
        <v>9.9999999999999985E-3</v>
      </c>
      <c r="AS91" s="75">
        <v>-0.03</v>
      </c>
      <c r="AT91" s="75">
        <v>0</v>
      </c>
      <c r="AU91" s="52">
        <f t="shared" si="654"/>
        <v>12000</v>
      </c>
      <c r="AV91" s="52">
        <f t="shared" si="655"/>
        <v>12000</v>
      </c>
      <c r="AW91" s="20"/>
      <c r="AX91" s="43"/>
      <c r="AY91" s="43"/>
      <c r="AZ91" s="43">
        <v>12000</v>
      </c>
      <c r="BA91" s="43"/>
      <c r="BB91" s="43"/>
      <c r="BC91" s="52">
        <f t="shared" si="656"/>
        <v>0</v>
      </c>
      <c r="BD91" s="52"/>
      <c r="BE91" s="52"/>
      <c r="BF91" s="52"/>
      <c r="BG91" s="52">
        <f t="shared" si="657"/>
        <v>2400</v>
      </c>
      <c r="BH91" s="52">
        <f t="shared" si="658"/>
        <v>0</v>
      </c>
      <c r="BI91" s="52">
        <v>49889</v>
      </c>
      <c r="BJ91" s="52">
        <v>25125</v>
      </c>
      <c r="BK91" s="53">
        <f t="shared" si="659"/>
        <v>-0.02</v>
      </c>
      <c r="BL91" s="53">
        <f t="shared" si="660"/>
        <v>0</v>
      </c>
      <c r="BM91" s="53">
        <f t="shared" si="661"/>
        <v>-0.02</v>
      </c>
    </row>
    <row r="92" spans="1:65" x14ac:dyDescent="0.25">
      <c r="A92" s="23"/>
      <c r="B92" s="24"/>
      <c r="C92" s="24" t="s">
        <v>182</v>
      </c>
      <c r="D92" s="23"/>
      <c r="E92" s="23"/>
      <c r="F92" s="24"/>
      <c r="G92" s="25">
        <f t="shared" ref="G92:Y92" si="662">SUBTOTAL(9,G88:G91)</f>
        <v>831738</v>
      </c>
      <c r="H92" s="25">
        <f t="shared" si="662"/>
        <v>477600</v>
      </c>
      <c r="I92" s="25">
        <f t="shared" si="662"/>
        <v>18</v>
      </c>
      <c r="J92" s="25">
        <f t="shared" si="662"/>
        <v>435600</v>
      </c>
      <c r="K92" s="25">
        <f t="shared" si="662"/>
        <v>30000</v>
      </c>
      <c r="L92" s="25">
        <f t="shared" si="662"/>
        <v>12000</v>
      </c>
      <c r="M92" s="25">
        <f t="shared" si="662"/>
        <v>0</v>
      </c>
      <c r="N92" s="25">
        <f t="shared" si="662"/>
        <v>0</v>
      </c>
      <c r="O92" s="25">
        <f t="shared" si="662"/>
        <v>354138</v>
      </c>
      <c r="P92" s="25">
        <f t="shared" si="662"/>
        <v>30000</v>
      </c>
      <c r="Q92" s="25">
        <f t="shared" si="662"/>
        <v>324138</v>
      </c>
      <c r="R92" s="25">
        <f t="shared" si="662"/>
        <v>0</v>
      </c>
      <c r="S92" s="25">
        <f t="shared" si="662"/>
        <v>-42000</v>
      </c>
      <c r="T92" s="25">
        <f t="shared" si="662"/>
        <v>-354138</v>
      </c>
      <c r="U92" s="34">
        <v>39000</v>
      </c>
      <c r="V92" s="34">
        <v>23600</v>
      </c>
      <c r="W92" s="26">
        <f t="shared" si="662"/>
        <v>-0.03</v>
      </c>
      <c r="X92" s="26">
        <f t="shared" si="662"/>
        <v>-1.3800000000000001</v>
      </c>
      <c r="Y92" s="26">
        <f t="shared" si="662"/>
        <v>-1.4100000000000001</v>
      </c>
      <c r="Z92" s="25">
        <f t="shared" ref="Z92:AM92" si="663">SUBTOTAL(9,Z88:Z91)</f>
        <v>831738</v>
      </c>
      <c r="AA92" s="25">
        <f t="shared" si="663"/>
        <v>477600</v>
      </c>
      <c r="AB92" s="25">
        <f t="shared" si="663"/>
        <v>18</v>
      </c>
      <c r="AC92" s="25">
        <f t="shared" si="663"/>
        <v>435600</v>
      </c>
      <c r="AD92" s="25">
        <f t="shared" si="663"/>
        <v>30000</v>
      </c>
      <c r="AE92" s="25">
        <f t="shared" si="663"/>
        <v>12000</v>
      </c>
      <c r="AF92" s="25">
        <f t="shared" si="663"/>
        <v>0</v>
      </c>
      <c r="AG92" s="25">
        <f t="shared" si="663"/>
        <v>0</v>
      </c>
      <c r="AH92" s="25">
        <f t="shared" si="663"/>
        <v>354138</v>
      </c>
      <c r="AI92" s="25">
        <f t="shared" si="663"/>
        <v>30000</v>
      </c>
      <c r="AJ92" s="25">
        <f t="shared" si="663"/>
        <v>324138</v>
      </c>
      <c r="AK92" s="25">
        <f t="shared" si="663"/>
        <v>0</v>
      </c>
      <c r="AL92" s="25">
        <f t="shared" si="663"/>
        <v>8400</v>
      </c>
      <c r="AM92" s="25">
        <f t="shared" si="663"/>
        <v>70828</v>
      </c>
      <c r="AN92" s="34">
        <v>39000</v>
      </c>
      <c r="AO92" s="34">
        <v>23600</v>
      </c>
      <c r="AP92" s="26">
        <f t="shared" ref="AP92:AR92" si="664">SUBTOTAL(9,AP88:AP91)</f>
        <v>9.9999999999999985E-3</v>
      </c>
      <c r="AQ92" s="26">
        <f t="shared" si="664"/>
        <v>8.0000000000000071E-2</v>
      </c>
      <c r="AR92" s="26">
        <f t="shared" si="664"/>
        <v>9.0000000000000066E-2</v>
      </c>
      <c r="AS92" s="76">
        <v>-0.03</v>
      </c>
      <c r="AT92" s="76">
        <v>-1.3800000000000001</v>
      </c>
      <c r="AU92" s="25">
        <f t="shared" ref="AU92:BH92" si="665">SUBTOTAL(9,AU88:AU91)</f>
        <v>831738</v>
      </c>
      <c r="AV92" s="25">
        <f t="shared" si="665"/>
        <v>477600</v>
      </c>
      <c r="AW92" s="25">
        <f t="shared" si="665"/>
        <v>18</v>
      </c>
      <c r="AX92" s="25">
        <f t="shared" si="665"/>
        <v>435600</v>
      </c>
      <c r="AY92" s="25">
        <f t="shared" si="665"/>
        <v>30000</v>
      </c>
      <c r="AZ92" s="25">
        <f t="shared" si="665"/>
        <v>12000</v>
      </c>
      <c r="BA92" s="25">
        <f t="shared" si="665"/>
        <v>0</v>
      </c>
      <c r="BB92" s="25">
        <f t="shared" si="665"/>
        <v>0</v>
      </c>
      <c r="BC92" s="25">
        <f t="shared" si="665"/>
        <v>354138</v>
      </c>
      <c r="BD92" s="25">
        <f t="shared" si="665"/>
        <v>30000</v>
      </c>
      <c r="BE92" s="25">
        <f t="shared" si="665"/>
        <v>324138</v>
      </c>
      <c r="BF92" s="25">
        <f t="shared" si="665"/>
        <v>0</v>
      </c>
      <c r="BG92" s="25">
        <f t="shared" si="665"/>
        <v>8400</v>
      </c>
      <c r="BH92" s="25">
        <f t="shared" si="665"/>
        <v>70828</v>
      </c>
      <c r="BI92" s="34">
        <v>39000</v>
      </c>
      <c r="BJ92" s="34">
        <v>23600</v>
      </c>
      <c r="BK92" s="26">
        <f t="shared" ref="BK92:BM92" si="666">SUBTOTAL(9,BK88:BK91)</f>
        <v>-0.02</v>
      </c>
      <c r="BL92" s="26">
        <f t="shared" si="666"/>
        <v>-1.3</v>
      </c>
      <c r="BM92" s="26">
        <f t="shared" si="666"/>
        <v>-1.32</v>
      </c>
    </row>
    <row r="93" spans="1:65" x14ac:dyDescent="0.25">
      <c r="A93" s="2">
        <v>1429</v>
      </c>
      <c r="B93" s="18">
        <v>600019713</v>
      </c>
      <c r="C93" s="18" t="s">
        <v>124</v>
      </c>
      <c r="D93" s="2">
        <v>3122</v>
      </c>
      <c r="E93" s="2" t="s">
        <v>60</v>
      </c>
      <c r="F93" s="18" t="s">
        <v>61</v>
      </c>
      <c r="G93" s="52">
        <f t="shared" ref="G93:G95" si="667">H93+O93</f>
        <v>649820</v>
      </c>
      <c r="H93" s="52">
        <f t="shared" ref="H93:H95" si="668">J93+K93+L93+M93+N93</f>
        <v>618570</v>
      </c>
      <c r="I93" s="46">
        <v>22</v>
      </c>
      <c r="J93" s="47">
        <v>532400</v>
      </c>
      <c r="K93" s="43"/>
      <c r="L93" s="43">
        <v>86170</v>
      </c>
      <c r="M93" s="43"/>
      <c r="N93" s="43"/>
      <c r="O93" s="52">
        <f t="shared" ref="O93:O95" si="669">P93+Q93+R93</f>
        <v>31250</v>
      </c>
      <c r="P93" s="43"/>
      <c r="Q93" s="43">
        <v>31250</v>
      </c>
      <c r="R93" s="43"/>
      <c r="S93" s="52">
        <f t="shared" ref="S93:S95" si="670">(K93+L93+M93)*-1</f>
        <v>-86170</v>
      </c>
      <c r="T93" s="52">
        <f t="shared" ref="T93:T95" si="671">(P93+Q93)*-1</f>
        <v>-31250</v>
      </c>
      <c r="U93" s="52">
        <v>39000</v>
      </c>
      <c r="V93" s="52">
        <v>23600</v>
      </c>
      <c r="W93" s="53">
        <f t="shared" ref="W93:W95" si="672">IF(S93=0,0,ROUND((L93+M93)/U93/10,2)*-1)</f>
        <v>-0.22</v>
      </c>
      <c r="X93" s="53">
        <f t="shared" ref="X93:X95" si="673">IF(T93=0,0,ROUND(Q93/V93/10,2)*-1)</f>
        <v>-0.13</v>
      </c>
      <c r="Y93" s="53">
        <f t="shared" ref="Y93:Y95" si="674">SUM(W93:X93)</f>
        <v>-0.35</v>
      </c>
      <c r="Z93" s="52">
        <f t="shared" ref="Z93:Z95" si="675">AA93+AH93</f>
        <v>649820</v>
      </c>
      <c r="AA93" s="52">
        <f t="shared" ref="AA93:AA95" si="676">AC93+AD93+AE93+AF93+AG93</f>
        <v>618570</v>
      </c>
      <c r="AB93" s="46">
        <v>22</v>
      </c>
      <c r="AC93" s="47">
        <v>532400</v>
      </c>
      <c r="AD93" s="43"/>
      <c r="AE93" s="43">
        <v>86170</v>
      </c>
      <c r="AF93" s="43"/>
      <c r="AG93" s="43"/>
      <c r="AH93" s="52">
        <f t="shared" ref="AH93:AH95" si="677">AI93+AJ93+AK93</f>
        <v>31250</v>
      </c>
      <c r="AI93" s="43"/>
      <c r="AJ93" s="43">
        <v>31250</v>
      </c>
      <c r="AK93" s="43"/>
      <c r="AL93" s="52">
        <f t="shared" ref="AL93:AL95" si="678">ROUND((AD93+AE93+AF93)*20%,0)</f>
        <v>17234</v>
      </c>
      <c r="AM93" s="52">
        <f t="shared" ref="AM93:AM95" si="679">ROUND((AI93+AJ93)*20%,0)</f>
        <v>6250</v>
      </c>
      <c r="AN93" s="52">
        <v>50815</v>
      </c>
      <c r="AO93" s="52">
        <v>25126</v>
      </c>
      <c r="AP93" s="53">
        <f t="shared" ref="AP93:AP95" si="680">IF(AL93=0,0,ROUND((AE93+AF93)/AN93/10,2)+AS93)*-1</f>
        <v>4.9999999999999989E-2</v>
      </c>
      <c r="AQ93" s="53">
        <f t="shared" ref="AQ93:AQ95" si="681">IF(AM93=0,0,ROUND((AJ93)/AO93/10,2)+AT93)*-1</f>
        <v>1.0000000000000009E-2</v>
      </c>
      <c r="AR93" s="53">
        <f t="shared" ref="AR93:AR95" si="682">SUM(AP93:AQ93)</f>
        <v>0.06</v>
      </c>
      <c r="AS93" s="75">
        <v>-0.22</v>
      </c>
      <c r="AT93" s="75">
        <v>-0.13</v>
      </c>
      <c r="AU93" s="52">
        <f t="shared" ref="AU93:AU95" si="683">AV93+BC93</f>
        <v>649820</v>
      </c>
      <c r="AV93" s="52">
        <f t="shared" ref="AV93:AV95" si="684">AX93+AY93+AZ93+BA93+BB93</f>
        <v>618570</v>
      </c>
      <c r="AW93" s="46">
        <v>22</v>
      </c>
      <c r="AX93" s="47">
        <v>532400</v>
      </c>
      <c r="AY93" s="43"/>
      <c r="AZ93" s="43">
        <v>86170</v>
      </c>
      <c r="BA93" s="43"/>
      <c r="BB93" s="43"/>
      <c r="BC93" s="52">
        <f t="shared" ref="BC93:BC95" si="685">BD93+BE93+BF93</f>
        <v>31250</v>
      </c>
      <c r="BD93" s="43"/>
      <c r="BE93" s="43">
        <v>31250</v>
      </c>
      <c r="BF93" s="43"/>
      <c r="BG93" s="52">
        <f t="shared" ref="BG93:BG95" si="686">ROUND((AY93+AZ93+BA93)*20%,0)</f>
        <v>17234</v>
      </c>
      <c r="BH93" s="52">
        <f t="shared" ref="BH93:BH95" si="687">ROUND((BD93+BE93)*20%,0)</f>
        <v>6250</v>
      </c>
      <c r="BI93" s="52">
        <v>50815</v>
      </c>
      <c r="BJ93" s="52">
        <v>25126</v>
      </c>
      <c r="BK93" s="53">
        <f t="shared" ref="BK93:BK95" si="688">IF(BG93=0,0,ROUND((AZ93+BA93)/BI93/10,2)+BN93)*-1</f>
        <v>-0.17</v>
      </c>
      <c r="BL93" s="53">
        <f t="shared" ref="BL93:BL95" si="689">IF(BH93=0,0,ROUND((BE93)/BJ93/10,2)+BO93)*-1</f>
        <v>-0.12</v>
      </c>
      <c r="BM93" s="53">
        <f t="shared" ref="BM93:BM95" si="690">SUM(BK93:BL93)</f>
        <v>-0.29000000000000004</v>
      </c>
    </row>
    <row r="94" spans="1:65" x14ac:dyDescent="0.25">
      <c r="A94" s="2">
        <v>1429</v>
      </c>
      <c r="B94" s="18">
        <v>600019713</v>
      </c>
      <c r="C94" s="18" t="s">
        <v>124</v>
      </c>
      <c r="D94" s="2">
        <v>3122</v>
      </c>
      <c r="E94" s="2" t="s">
        <v>62</v>
      </c>
      <c r="F94" s="18" t="s">
        <v>218</v>
      </c>
      <c r="G94" s="52">
        <f t="shared" si="667"/>
        <v>0</v>
      </c>
      <c r="H94" s="52">
        <f t="shared" si="668"/>
        <v>0</v>
      </c>
      <c r="I94" s="52"/>
      <c r="J94" s="52"/>
      <c r="K94" s="52"/>
      <c r="L94" s="52"/>
      <c r="M94" s="52"/>
      <c r="N94" s="52"/>
      <c r="O94" s="52">
        <f t="shared" si="669"/>
        <v>0</v>
      </c>
      <c r="P94" s="52"/>
      <c r="Q94" s="52"/>
      <c r="R94" s="52"/>
      <c r="S94" s="52">
        <f t="shared" si="670"/>
        <v>0</v>
      </c>
      <c r="T94" s="52">
        <f t="shared" si="671"/>
        <v>0</v>
      </c>
      <c r="U94" s="55" t="s">
        <v>233</v>
      </c>
      <c r="V94" s="55" t="s">
        <v>233</v>
      </c>
      <c r="W94" s="53">
        <f t="shared" si="672"/>
        <v>0</v>
      </c>
      <c r="X94" s="53">
        <f t="shared" si="673"/>
        <v>0</v>
      </c>
      <c r="Y94" s="53">
        <f t="shared" si="674"/>
        <v>0</v>
      </c>
      <c r="Z94" s="52">
        <f t="shared" si="675"/>
        <v>0</v>
      </c>
      <c r="AA94" s="52">
        <f t="shared" si="676"/>
        <v>0</v>
      </c>
      <c r="AB94" s="52"/>
      <c r="AC94" s="52"/>
      <c r="AD94" s="52"/>
      <c r="AE94" s="52"/>
      <c r="AF94" s="52"/>
      <c r="AG94" s="52"/>
      <c r="AH94" s="52">
        <f t="shared" si="677"/>
        <v>0</v>
      </c>
      <c r="AI94" s="52"/>
      <c r="AJ94" s="52"/>
      <c r="AK94" s="52"/>
      <c r="AL94" s="52">
        <f t="shared" si="678"/>
        <v>0</v>
      </c>
      <c r="AM94" s="52">
        <f t="shared" si="679"/>
        <v>0</v>
      </c>
      <c r="AN94" s="55" t="s">
        <v>233</v>
      </c>
      <c r="AO94" s="55" t="s">
        <v>233</v>
      </c>
      <c r="AP94" s="53">
        <f t="shared" si="680"/>
        <v>0</v>
      </c>
      <c r="AQ94" s="53">
        <f t="shared" si="681"/>
        <v>0</v>
      </c>
      <c r="AR94" s="53">
        <f t="shared" si="682"/>
        <v>0</v>
      </c>
      <c r="AS94" s="75">
        <v>0</v>
      </c>
      <c r="AT94" s="75">
        <v>0</v>
      </c>
      <c r="AU94" s="52">
        <f t="shared" si="683"/>
        <v>0</v>
      </c>
      <c r="AV94" s="52">
        <f t="shared" si="684"/>
        <v>0</v>
      </c>
      <c r="AW94" s="52"/>
      <c r="AX94" s="52"/>
      <c r="AY94" s="52"/>
      <c r="AZ94" s="52"/>
      <c r="BA94" s="52"/>
      <c r="BB94" s="52"/>
      <c r="BC94" s="52">
        <f t="shared" si="685"/>
        <v>0</v>
      </c>
      <c r="BD94" s="52"/>
      <c r="BE94" s="52"/>
      <c r="BF94" s="52"/>
      <c r="BG94" s="52">
        <f t="shared" si="686"/>
        <v>0</v>
      </c>
      <c r="BH94" s="52">
        <f t="shared" si="687"/>
        <v>0</v>
      </c>
      <c r="BI94" s="55" t="s">
        <v>233</v>
      </c>
      <c r="BJ94" s="55" t="s">
        <v>233</v>
      </c>
      <c r="BK94" s="53">
        <f t="shared" si="688"/>
        <v>0</v>
      </c>
      <c r="BL94" s="53">
        <f t="shared" si="689"/>
        <v>0</v>
      </c>
      <c r="BM94" s="53">
        <f t="shared" si="690"/>
        <v>0</v>
      </c>
    </row>
    <row r="95" spans="1:65" x14ac:dyDescent="0.25">
      <c r="A95" s="2">
        <v>1429</v>
      </c>
      <c r="B95" s="18">
        <v>600019713</v>
      </c>
      <c r="C95" s="18" t="s">
        <v>124</v>
      </c>
      <c r="D95" s="2">
        <v>3150</v>
      </c>
      <c r="E95" s="2" t="s">
        <v>65</v>
      </c>
      <c r="F95" s="18" t="s">
        <v>61</v>
      </c>
      <c r="G95" s="52">
        <f t="shared" si="667"/>
        <v>640470</v>
      </c>
      <c r="H95" s="52">
        <f t="shared" si="668"/>
        <v>621720</v>
      </c>
      <c r="I95" s="20"/>
      <c r="J95" s="43"/>
      <c r="K95" s="43"/>
      <c r="L95" s="43">
        <v>621720</v>
      </c>
      <c r="M95" s="43"/>
      <c r="N95" s="43"/>
      <c r="O95" s="52">
        <f t="shared" si="669"/>
        <v>18750</v>
      </c>
      <c r="P95" s="43"/>
      <c r="Q95" s="43">
        <v>18750</v>
      </c>
      <c r="R95" s="43"/>
      <c r="S95" s="52">
        <f t="shared" si="670"/>
        <v>-621720</v>
      </c>
      <c r="T95" s="52">
        <f t="shared" si="671"/>
        <v>-18750</v>
      </c>
      <c r="U95" s="52">
        <v>39000</v>
      </c>
      <c r="V95" s="52">
        <v>23600</v>
      </c>
      <c r="W95" s="53">
        <f t="shared" si="672"/>
        <v>-1.59</v>
      </c>
      <c r="X95" s="53">
        <f t="shared" si="673"/>
        <v>-0.08</v>
      </c>
      <c r="Y95" s="53">
        <f t="shared" si="674"/>
        <v>-1.6700000000000002</v>
      </c>
      <c r="Z95" s="52">
        <f t="shared" si="675"/>
        <v>640470</v>
      </c>
      <c r="AA95" s="52">
        <f t="shared" si="676"/>
        <v>621720</v>
      </c>
      <c r="AB95" s="20"/>
      <c r="AC95" s="43"/>
      <c r="AD95" s="43"/>
      <c r="AE95" s="43">
        <v>621720</v>
      </c>
      <c r="AF95" s="43"/>
      <c r="AG95" s="43"/>
      <c r="AH95" s="52">
        <f t="shared" si="677"/>
        <v>18750</v>
      </c>
      <c r="AI95" s="43"/>
      <c r="AJ95" s="43">
        <v>18750</v>
      </c>
      <c r="AK95" s="43"/>
      <c r="AL95" s="52">
        <f t="shared" si="678"/>
        <v>124344</v>
      </c>
      <c r="AM95" s="52">
        <f t="shared" si="679"/>
        <v>3750</v>
      </c>
      <c r="AN95" s="52">
        <v>49889</v>
      </c>
      <c r="AO95" s="52">
        <v>25125</v>
      </c>
      <c r="AP95" s="53">
        <f t="shared" si="680"/>
        <v>0.34000000000000008</v>
      </c>
      <c r="AQ95" s="53">
        <f t="shared" si="681"/>
        <v>9.999999999999995E-3</v>
      </c>
      <c r="AR95" s="53">
        <f t="shared" si="682"/>
        <v>0.35000000000000009</v>
      </c>
      <c r="AS95" s="75">
        <v>-1.59</v>
      </c>
      <c r="AT95" s="75">
        <v>-0.08</v>
      </c>
      <c r="AU95" s="52">
        <f t="shared" si="683"/>
        <v>640470</v>
      </c>
      <c r="AV95" s="52">
        <f t="shared" si="684"/>
        <v>621720</v>
      </c>
      <c r="AW95" s="20"/>
      <c r="AX95" s="43"/>
      <c r="AY95" s="43"/>
      <c r="AZ95" s="43">
        <v>621720</v>
      </c>
      <c r="BA95" s="43"/>
      <c r="BB95" s="43"/>
      <c r="BC95" s="52">
        <f t="shared" si="685"/>
        <v>18750</v>
      </c>
      <c r="BD95" s="43"/>
      <c r="BE95" s="43">
        <v>18750</v>
      </c>
      <c r="BF95" s="43"/>
      <c r="BG95" s="52">
        <f t="shared" si="686"/>
        <v>124344</v>
      </c>
      <c r="BH95" s="52">
        <f t="shared" si="687"/>
        <v>3750</v>
      </c>
      <c r="BI95" s="52">
        <v>49889</v>
      </c>
      <c r="BJ95" s="52">
        <v>25125</v>
      </c>
      <c r="BK95" s="53">
        <f t="shared" si="688"/>
        <v>-1.25</v>
      </c>
      <c r="BL95" s="53">
        <f t="shared" si="689"/>
        <v>-7.0000000000000007E-2</v>
      </c>
      <c r="BM95" s="53">
        <f t="shared" si="690"/>
        <v>-1.32</v>
      </c>
    </row>
    <row r="96" spans="1:65" x14ac:dyDescent="0.25">
      <c r="A96" s="23"/>
      <c r="B96" s="24"/>
      <c r="C96" s="24" t="s">
        <v>183</v>
      </c>
      <c r="D96" s="23"/>
      <c r="E96" s="23"/>
      <c r="F96" s="24"/>
      <c r="G96" s="25">
        <f t="shared" ref="G96:Y96" si="691">SUBTOTAL(9,G93:G95)</f>
        <v>1290290</v>
      </c>
      <c r="H96" s="25">
        <f t="shared" si="691"/>
        <v>1240290</v>
      </c>
      <c r="I96" s="25">
        <f t="shared" si="691"/>
        <v>22</v>
      </c>
      <c r="J96" s="25">
        <f t="shared" si="691"/>
        <v>532400</v>
      </c>
      <c r="K96" s="25">
        <f t="shared" si="691"/>
        <v>0</v>
      </c>
      <c r="L96" s="25">
        <f t="shared" si="691"/>
        <v>707890</v>
      </c>
      <c r="M96" s="25">
        <f t="shared" si="691"/>
        <v>0</v>
      </c>
      <c r="N96" s="25">
        <f t="shared" si="691"/>
        <v>0</v>
      </c>
      <c r="O96" s="25">
        <f t="shared" si="691"/>
        <v>50000</v>
      </c>
      <c r="P96" s="25">
        <f t="shared" si="691"/>
        <v>0</v>
      </c>
      <c r="Q96" s="25">
        <f t="shared" si="691"/>
        <v>50000</v>
      </c>
      <c r="R96" s="25">
        <f t="shared" si="691"/>
        <v>0</v>
      </c>
      <c r="S96" s="25">
        <f t="shared" si="691"/>
        <v>-707890</v>
      </c>
      <c r="T96" s="25">
        <f t="shared" si="691"/>
        <v>-50000</v>
      </c>
      <c r="U96" s="34">
        <v>39000</v>
      </c>
      <c r="V96" s="34">
        <v>23600</v>
      </c>
      <c r="W96" s="26">
        <f t="shared" si="691"/>
        <v>-1.81</v>
      </c>
      <c r="X96" s="26">
        <f t="shared" si="691"/>
        <v>-0.21000000000000002</v>
      </c>
      <c r="Y96" s="26">
        <f t="shared" si="691"/>
        <v>-2.02</v>
      </c>
      <c r="Z96" s="25">
        <f t="shared" ref="Z96:AM96" si="692">SUBTOTAL(9,Z93:Z95)</f>
        <v>1290290</v>
      </c>
      <c r="AA96" s="25">
        <f t="shared" si="692"/>
        <v>1240290</v>
      </c>
      <c r="AB96" s="25">
        <f t="shared" si="692"/>
        <v>22</v>
      </c>
      <c r="AC96" s="25">
        <f t="shared" si="692"/>
        <v>532400</v>
      </c>
      <c r="AD96" s="25">
        <f t="shared" si="692"/>
        <v>0</v>
      </c>
      <c r="AE96" s="25">
        <f t="shared" si="692"/>
        <v>707890</v>
      </c>
      <c r="AF96" s="25">
        <f t="shared" si="692"/>
        <v>0</v>
      </c>
      <c r="AG96" s="25">
        <f t="shared" si="692"/>
        <v>0</v>
      </c>
      <c r="AH96" s="25">
        <f t="shared" si="692"/>
        <v>50000</v>
      </c>
      <c r="AI96" s="25">
        <f t="shared" si="692"/>
        <v>0</v>
      </c>
      <c r="AJ96" s="25">
        <f t="shared" si="692"/>
        <v>50000</v>
      </c>
      <c r="AK96" s="25">
        <f t="shared" si="692"/>
        <v>0</v>
      </c>
      <c r="AL96" s="25">
        <f t="shared" si="692"/>
        <v>141578</v>
      </c>
      <c r="AM96" s="25">
        <f t="shared" si="692"/>
        <v>10000</v>
      </c>
      <c r="AN96" s="34">
        <v>39000</v>
      </c>
      <c r="AO96" s="34">
        <v>23600</v>
      </c>
      <c r="AP96" s="26">
        <f t="shared" ref="AP96:AR96" si="693">SUBTOTAL(9,AP93:AP95)</f>
        <v>0.39000000000000007</v>
      </c>
      <c r="AQ96" s="26">
        <f t="shared" si="693"/>
        <v>2.0000000000000004E-2</v>
      </c>
      <c r="AR96" s="26">
        <f t="shared" si="693"/>
        <v>0.41000000000000009</v>
      </c>
      <c r="AS96" s="76">
        <v>-1.81</v>
      </c>
      <c r="AT96" s="76">
        <v>-0.21000000000000002</v>
      </c>
      <c r="AU96" s="25">
        <f t="shared" ref="AU96:BH96" si="694">SUBTOTAL(9,AU93:AU95)</f>
        <v>1290290</v>
      </c>
      <c r="AV96" s="25">
        <f t="shared" si="694"/>
        <v>1240290</v>
      </c>
      <c r="AW96" s="25">
        <f t="shared" si="694"/>
        <v>22</v>
      </c>
      <c r="AX96" s="25">
        <f t="shared" si="694"/>
        <v>532400</v>
      </c>
      <c r="AY96" s="25">
        <f t="shared" si="694"/>
        <v>0</v>
      </c>
      <c r="AZ96" s="25">
        <f t="shared" si="694"/>
        <v>707890</v>
      </c>
      <c r="BA96" s="25">
        <f t="shared" si="694"/>
        <v>0</v>
      </c>
      <c r="BB96" s="25">
        <f t="shared" si="694"/>
        <v>0</v>
      </c>
      <c r="BC96" s="25">
        <f t="shared" si="694"/>
        <v>50000</v>
      </c>
      <c r="BD96" s="25">
        <f t="shared" si="694"/>
        <v>0</v>
      </c>
      <c r="BE96" s="25">
        <f t="shared" si="694"/>
        <v>50000</v>
      </c>
      <c r="BF96" s="25">
        <f t="shared" si="694"/>
        <v>0</v>
      </c>
      <c r="BG96" s="25">
        <f t="shared" si="694"/>
        <v>141578</v>
      </c>
      <c r="BH96" s="25">
        <f t="shared" si="694"/>
        <v>10000</v>
      </c>
      <c r="BI96" s="34">
        <v>39000</v>
      </c>
      <c r="BJ96" s="34">
        <v>23600</v>
      </c>
      <c r="BK96" s="26">
        <f t="shared" ref="BK96:BM96" si="695">SUBTOTAL(9,BK93:BK95)</f>
        <v>-1.42</v>
      </c>
      <c r="BL96" s="26">
        <f t="shared" si="695"/>
        <v>-0.19</v>
      </c>
      <c r="BM96" s="26">
        <f t="shared" si="695"/>
        <v>-1.61</v>
      </c>
    </row>
    <row r="97" spans="1:65" x14ac:dyDescent="0.25">
      <c r="A97" s="2">
        <v>1430</v>
      </c>
      <c r="B97" s="18">
        <v>600019802</v>
      </c>
      <c r="C97" s="18" t="s">
        <v>125</v>
      </c>
      <c r="D97" s="2">
        <v>3122</v>
      </c>
      <c r="E97" s="2" t="s">
        <v>60</v>
      </c>
      <c r="F97" s="18" t="s">
        <v>61</v>
      </c>
      <c r="G97" s="52">
        <f t="shared" ref="G97:G100" si="696">H97+O97</f>
        <v>435800</v>
      </c>
      <c r="H97" s="52">
        <f t="shared" ref="H97:H100" si="697">J97+K97+L97+M97+N97</f>
        <v>321800</v>
      </c>
      <c r="I97" s="46">
        <v>10</v>
      </c>
      <c r="J97" s="47">
        <v>242000</v>
      </c>
      <c r="K97" s="43"/>
      <c r="L97" s="43">
        <v>65400</v>
      </c>
      <c r="M97" s="43">
        <v>14400</v>
      </c>
      <c r="N97" s="43"/>
      <c r="O97" s="52">
        <f t="shared" ref="O97:O100" si="698">P97+Q97+R97</f>
        <v>114000</v>
      </c>
      <c r="P97" s="43">
        <v>24000</v>
      </c>
      <c r="Q97" s="43">
        <v>90000</v>
      </c>
      <c r="R97" s="43"/>
      <c r="S97" s="52">
        <f t="shared" ref="S97:S100" si="699">(K97+L97+M97)*-1</f>
        <v>-79800</v>
      </c>
      <c r="T97" s="52">
        <f t="shared" ref="T97:T100" si="700">(P97+Q97)*-1</f>
        <v>-114000</v>
      </c>
      <c r="U97" s="52">
        <v>39000</v>
      </c>
      <c r="V97" s="52">
        <v>23600</v>
      </c>
      <c r="W97" s="53">
        <f t="shared" ref="W97:W100" si="701">IF(S97=0,0,ROUND((L97+M97)/U97/10,2)*-1)</f>
        <v>-0.2</v>
      </c>
      <c r="X97" s="53">
        <f t="shared" ref="X97:X100" si="702">IF(T97=0,0,ROUND(Q97/V97/10,2)*-1)</f>
        <v>-0.38</v>
      </c>
      <c r="Y97" s="53">
        <f t="shared" ref="Y97:Y100" si="703">SUM(W97:X97)</f>
        <v>-0.58000000000000007</v>
      </c>
      <c r="Z97" s="52">
        <f t="shared" ref="Z97:Z100" si="704">AA97+AH97</f>
        <v>435800</v>
      </c>
      <c r="AA97" s="52">
        <f t="shared" ref="AA97:AA100" si="705">AC97+AD97+AE97+AF97+AG97</f>
        <v>321800</v>
      </c>
      <c r="AB97" s="46">
        <v>10</v>
      </c>
      <c r="AC97" s="47">
        <v>242000</v>
      </c>
      <c r="AD97" s="43"/>
      <c r="AE97" s="43">
        <v>65400</v>
      </c>
      <c r="AF97" s="43">
        <v>14400</v>
      </c>
      <c r="AG97" s="43"/>
      <c r="AH97" s="52">
        <f t="shared" ref="AH97:AH100" si="706">AI97+AJ97+AK97</f>
        <v>114000</v>
      </c>
      <c r="AI97" s="43">
        <v>24000</v>
      </c>
      <c r="AJ97" s="43">
        <v>90000</v>
      </c>
      <c r="AK97" s="43"/>
      <c r="AL97" s="52">
        <f t="shared" ref="AL97:AL100" si="707">ROUND((AD97+AE97+AF97)*20%,0)</f>
        <v>15960</v>
      </c>
      <c r="AM97" s="52">
        <f t="shared" ref="AM97:AM100" si="708">ROUND((AI97+AJ97)*20%,0)</f>
        <v>22800</v>
      </c>
      <c r="AN97" s="52">
        <v>50815</v>
      </c>
      <c r="AO97" s="52">
        <v>25126</v>
      </c>
      <c r="AP97" s="53">
        <f t="shared" ref="AP97:AP100" si="709">IF(AL97=0,0,ROUND((AE97+AF97)/AN97/10,2)+AS97)*-1</f>
        <v>4.0000000000000008E-2</v>
      </c>
      <c r="AQ97" s="53">
        <f t="shared" ref="AQ97:AQ100" si="710">IF(AM97=0,0,ROUND((AJ97)/AO97/10,2)+AT97)*-1</f>
        <v>2.0000000000000018E-2</v>
      </c>
      <c r="AR97" s="53">
        <f t="shared" ref="AR97:AR100" si="711">SUM(AP97:AQ97)</f>
        <v>6.0000000000000026E-2</v>
      </c>
      <c r="AS97" s="75">
        <v>-0.2</v>
      </c>
      <c r="AT97" s="75">
        <v>-0.38</v>
      </c>
      <c r="AU97" s="52">
        <f t="shared" ref="AU97:AU100" si="712">AV97+BC97</f>
        <v>435800</v>
      </c>
      <c r="AV97" s="52">
        <f t="shared" ref="AV97:AV100" si="713">AX97+AY97+AZ97+BA97+BB97</f>
        <v>321800</v>
      </c>
      <c r="AW97" s="46">
        <v>10</v>
      </c>
      <c r="AX97" s="47">
        <v>242000</v>
      </c>
      <c r="AY97" s="43"/>
      <c r="AZ97" s="43">
        <v>65400</v>
      </c>
      <c r="BA97" s="43">
        <v>14400</v>
      </c>
      <c r="BB97" s="43"/>
      <c r="BC97" s="52">
        <f t="shared" ref="BC97:BC100" si="714">BD97+BE97+BF97</f>
        <v>114000</v>
      </c>
      <c r="BD97" s="43">
        <v>24000</v>
      </c>
      <c r="BE97" s="43">
        <v>90000</v>
      </c>
      <c r="BF97" s="43"/>
      <c r="BG97" s="52">
        <f t="shared" ref="BG97:BG100" si="715">ROUND((AY97+AZ97+BA97)*20%,0)</f>
        <v>15960</v>
      </c>
      <c r="BH97" s="52">
        <f t="shared" ref="BH97:BH100" si="716">ROUND((BD97+BE97)*20%,0)</f>
        <v>22800</v>
      </c>
      <c r="BI97" s="52">
        <v>50815</v>
      </c>
      <c r="BJ97" s="52">
        <v>25126</v>
      </c>
      <c r="BK97" s="53">
        <f t="shared" ref="BK97:BK100" si="717">IF(BG97=0,0,ROUND((AZ97+BA97)/BI97/10,2)+BN97)*-1</f>
        <v>-0.16</v>
      </c>
      <c r="BL97" s="53">
        <f t="shared" ref="BL97:BL100" si="718">IF(BH97=0,0,ROUND((BE97)/BJ97/10,2)+BO97)*-1</f>
        <v>-0.36</v>
      </c>
      <c r="BM97" s="53">
        <f t="shared" ref="BM97:BM100" si="719">SUM(BK97:BL97)</f>
        <v>-0.52</v>
      </c>
    </row>
    <row r="98" spans="1:65" x14ac:dyDescent="0.25">
      <c r="A98" s="2">
        <v>1430</v>
      </c>
      <c r="B98" s="18">
        <v>600019802</v>
      </c>
      <c r="C98" s="18" t="s">
        <v>125</v>
      </c>
      <c r="D98" s="2">
        <v>3122</v>
      </c>
      <c r="E98" s="2" t="s">
        <v>62</v>
      </c>
      <c r="F98" s="18" t="s">
        <v>218</v>
      </c>
      <c r="G98" s="52">
        <f t="shared" si="696"/>
        <v>0</v>
      </c>
      <c r="H98" s="52">
        <f t="shared" si="697"/>
        <v>0</v>
      </c>
      <c r="I98" s="52"/>
      <c r="J98" s="52"/>
      <c r="K98" s="52"/>
      <c r="L98" s="52"/>
      <c r="M98" s="52"/>
      <c r="N98" s="52"/>
      <c r="O98" s="52">
        <f t="shared" si="698"/>
        <v>0</v>
      </c>
      <c r="P98" s="52"/>
      <c r="Q98" s="52"/>
      <c r="R98" s="52"/>
      <c r="S98" s="52">
        <f t="shared" si="699"/>
        <v>0</v>
      </c>
      <c r="T98" s="52">
        <f t="shared" si="700"/>
        <v>0</v>
      </c>
      <c r="U98" s="55" t="s">
        <v>233</v>
      </c>
      <c r="V98" s="55" t="s">
        <v>233</v>
      </c>
      <c r="W98" s="53">
        <f t="shared" si="701"/>
        <v>0</v>
      </c>
      <c r="X98" s="53">
        <f t="shared" si="702"/>
        <v>0</v>
      </c>
      <c r="Y98" s="53">
        <f t="shared" si="703"/>
        <v>0</v>
      </c>
      <c r="Z98" s="52">
        <f t="shared" si="704"/>
        <v>0</v>
      </c>
      <c r="AA98" s="52">
        <f t="shared" si="705"/>
        <v>0</v>
      </c>
      <c r="AB98" s="52"/>
      <c r="AC98" s="52"/>
      <c r="AD98" s="52"/>
      <c r="AE98" s="52"/>
      <c r="AF98" s="52"/>
      <c r="AG98" s="52"/>
      <c r="AH98" s="52">
        <f t="shared" si="706"/>
        <v>0</v>
      </c>
      <c r="AI98" s="52"/>
      <c r="AJ98" s="52"/>
      <c r="AK98" s="52"/>
      <c r="AL98" s="52">
        <f t="shared" si="707"/>
        <v>0</v>
      </c>
      <c r="AM98" s="52">
        <f t="shared" si="708"/>
        <v>0</v>
      </c>
      <c r="AN98" s="55" t="s">
        <v>233</v>
      </c>
      <c r="AO98" s="55" t="s">
        <v>233</v>
      </c>
      <c r="AP98" s="53">
        <f t="shared" si="709"/>
        <v>0</v>
      </c>
      <c r="AQ98" s="53">
        <f t="shared" si="710"/>
        <v>0</v>
      </c>
      <c r="AR98" s="53">
        <f t="shared" si="711"/>
        <v>0</v>
      </c>
      <c r="AS98" s="75">
        <v>0</v>
      </c>
      <c r="AT98" s="75">
        <v>0</v>
      </c>
      <c r="AU98" s="52">
        <f t="shared" si="712"/>
        <v>0</v>
      </c>
      <c r="AV98" s="52">
        <f t="shared" si="713"/>
        <v>0</v>
      </c>
      <c r="AW98" s="52"/>
      <c r="AX98" s="52"/>
      <c r="AY98" s="52"/>
      <c r="AZ98" s="52"/>
      <c r="BA98" s="52"/>
      <c r="BB98" s="52"/>
      <c r="BC98" s="52">
        <f t="shared" si="714"/>
        <v>0</v>
      </c>
      <c r="BD98" s="52"/>
      <c r="BE98" s="52"/>
      <c r="BF98" s="52"/>
      <c r="BG98" s="52">
        <f t="shared" si="715"/>
        <v>0</v>
      </c>
      <c r="BH98" s="52">
        <f t="shared" si="716"/>
        <v>0</v>
      </c>
      <c r="BI98" s="55" t="s">
        <v>233</v>
      </c>
      <c r="BJ98" s="55" t="s">
        <v>233</v>
      </c>
      <c r="BK98" s="53">
        <f t="shared" si="717"/>
        <v>0</v>
      </c>
      <c r="BL98" s="53">
        <f t="shared" si="718"/>
        <v>0</v>
      </c>
      <c r="BM98" s="53">
        <f t="shared" si="719"/>
        <v>0</v>
      </c>
    </row>
    <row r="99" spans="1:65" x14ac:dyDescent="0.25">
      <c r="A99" s="2">
        <v>1430</v>
      </c>
      <c r="B99" s="18">
        <v>600019802</v>
      </c>
      <c r="C99" s="18" t="s">
        <v>125</v>
      </c>
      <c r="D99" s="2">
        <v>3141</v>
      </c>
      <c r="E99" s="2" t="s">
        <v>63</v>
      </c>
      <c r="F99" s="18" t="s">
        <v>218</v>
      </c>
      <c r="G99" s="52">
        <f t="shared" si="696"/>
        <v>0</v>
      </c>
      <c r="H99" s="52">
        <f t="shared" si="697"/>
        <v>0</v>
      </c>
      <c r="I99" s="52"/>
      <c r="J99" s="52"/>
      <c r="K99" s="52"/>
      <c r="L99" s="52"/>
      <c r="M99" s="52"/>
      <c r="N99" s="52"/>
      <c r="O99" s="52">
        <f t="shared" si="698"/>
        <v>0</v>
      </c>
      <c r="P99" s="52"/>
      <c r="Q99" s="52"/>
      <c r="R99" s="52"/>
      <c r="S99" s="52">
        <f t="shared" si="699"/>
        <v>0</v>
      </c>
      <c r="T99" s="52">
        <f t="shared" si="700"/>
        <v>0</v>
      </c>
      <c r="U99" s="54">
        <v>39000</v>
      </c>
      <c r="V99" s="52">
        <v>23600</v>
      </c>
      <c r="W99" s="53">
        <f t="shared" si="701"/>
        <v>0</v>
      </c>
      <c r="X99" s="53">
        <f t="shared" si="702"/>
        <v>0</v>
      </c>
      <c r="Y99" s="53">
        <f t="shared" si="703"/>
        <v>0</v>
      </c>
      <c r="Z99" s="52">
        <f t="shared" si="704"/>
        <v>0</v>
      </c>
      <c r="AA99" s="52">
        <f t="shared" si="705"/>
        <v>0</v>
      </c>
      <c r="AB99" s="52"/>
      <c r="AC99" s="52"/>
      <c r="AD99" s="52"/>
      <c r="AE99" s="52"/>
      <c r="AF99" s="52"/>
      <c r="AG99" s="52"/>
      <c r="AH99" s="52">
        <f t="shared" si="706"/>
        <v>0</v>
      </c>
      <c r="AI99" s="52"/>
      <c r="AJ99" s="52"/>
      <c r="AK99" s="52"/>
      <c r="AL99" s="52">
        <f t="shared" si="707"/>
        <v>0</v>
      </c>
      <c r="AM99" s="52">
        <f t="shared" si="708"/>
        <v>0</v>
      </c>
      <c r="AN99" s="54" t="s">
        <v>233</v>
      </c>
      <c r="AO99" s="52">
        <v>24500</v>
      </c>
      <c r="AP99" s="53">
        <f t="shared" si="709"/>
        <v>0</v>
      </c>
      <c r="AQ99" s="53">
        <f t="shared" si="710"/>
        <v>0</v>
      </c>
      <c r="AR99" s="53">
        <f t="shared" si="711"/>
        <v>0</v>
      </c>
      <c r="AS99" s="75">
        <v>0</v>
      </c>
      <c r="AT99" s="75">
        <v>0</v>
      </c>
      <c r="AU99" s="52">
        <f t="shared" si="712"/>
        <v>0</v>
      </c>
      <c r="AV99" s="52">
        <f t="shared" si="713"/>
        <v>0</v>
      </c>
      <c r="AW99" s="52"/>
      <c r="AX99" s="52"/>
      <c r="AY99" s="52"/>
      <c r="AZ99" s="52"/>
      <c r="BA99" s="52"/>
      <c r="BB99" s="52"/>
      <c r="BC99" s="52">
        <f t="shared" si="714"/>
        <v>0</v>
      </c>
      <c r="BD99" s="52"/>
      <c r="BE99" s="52"/>
      <c r="BF99" s="52"/>
      <c r="BG99" s="52">
        <f t="shared" si="715"/>
        <v>0</v>
      </c>
      <c r="BH99" s="52">
        <f t="shared" si="716"/>
        <v>0</v>
      </c>
      <c r="BI99" s="54" t="s">
        <v>233</v>
      </c>
      <c r="BJ99" s="52">
        <v>24500</v>
      </c>
      <c r="BK99" s="53">
        <f t="shared" si="717"/>
        <v>0</v>
      </c>
      <c r="BL99" s="53">
        <f t="shared" si="718"/>
        <v>0</v>
      </c>
      <c r="BM99" s="53">
        <f t="shared" si="719"/>
        <v>0</v>
      </c>
    </row>
    <row r="100" spans="1:65" x14ac:dyDescent="0.25">
      <c r="A100" s="2">
        <v>1430</v>
      </c>
      <c r="B100" s="18">
        <v>600019802</v>
      </c>
      <c r="C100" s="18" t="s">
        <v>125</v>
      </c>
      <c r="D100" s="2">
        <v>3147</v>
      </c>
      <c r="E100" s="2" t="s">
        <v>64</v>
      </c>
      <c r="F100" s="18" t="s">
        <v>218</v>
      </c>
      <c r="G100" s="52">
        <f t="shared" si="696"/>
        <v>16800</v>
      </c>
      <c r="H100" s="52">
        <f t="shared" si="697"/>
        <v>0</v>
      </c>
      <c r="I100" s="52"/>
      <c r="J100" s="52"/>
      <c r="K100" s="52"/>
      <c r="L100" s="52"/>
      <c r="M100" s="52"/>
      <c r="N100" s="52"/>
      <c r="O100" s="52">
        <f t="shared" si="698"/>
        <v>16800</v>
      </c>
      <c r="P100" s="43"/>
      <c r="Q100" s="43">
        <v>16800</v>
      </c>
      <c r="R100" s="43"/>
      <c r="S100" s="52">
        <f t="shared" si="699"/>
        <v>0</v>
      </c>
      <c r="T100" s="52">
        <f t="shared" si="700"/>
        <v>-16800</v>
      </c>
      <c r="U100" s="52">
        <v>39000</v>
      </c>
      <c r="V100" s="52">
        <v>23600</v>
      </c>
      <c r="W100" s="53">
        <f t="shared" si="701"/>
        <v>0</v>
      </c>
      <c r="X100" s="53">
        <f t="shared" si="702"/>
        <v>-7.0000000000000007E-2</v>
      </c>
      <c r="Y100" s="53">
        <f t="shared" si="703"/>
        <v>-7.0000000000000007E-2</v>
      </c>
      <c r="Z100" s="52">
        <f t="shared" si="704"/>
        <v>16800</v>
      </c>
      <c r="AA100" s="52">
        <f t="shared" si="705"/>
        <v>0</v>
      </c>
      <c r="AB100" s="52"/>
      <c r="AC100" s="52"/>
      <c r="AD100" s="52"/>
      <c r="AE100" s="52"/>
      <c r="AF100" s="52"/>
      <c r="AG100" s="52"/>
      <c r="AH100" s="52">
        <f t="shared" si="706"/>
        <v>16800</v>
      </c>
      <c r="AI100" s="43"/>
      <c r="AJ100" s="43">
        <v>16800</v>
      </c>
      <c r="AK100" s="43"/>
      <c r="AL100" s="52">
        <f t="shared" si="707"/>
        <v>0</v>
      </c>
      <c r="AM100" s="52">
        <f t="shared" si="708"/>
        <v>3360</v>
      </c>
      <c r="AN100" s="52">
        <v>40700</v>
      </c>
      <c r="AO100" s="52">
        <v>22100</v>
      </c>
      <c r="AP100" s="53">
        <f t="shared" si="709"/>
        <v>0</v>
      </c>
      <c r="AQ100" s="53">
        <f t="shared" si="710"/>
        <v>-9.999999999999995E-3</v>
      </c>
      <c r="AR100" s="53">
        <f t="shared" si="711"/>
        <v>-9.999999999999995E-3</v>
      </c>
      <c r="AS100" s="75">
        <v>0</v>
      </c>
      <c r="AT100" s="75">
        <v>-7.0000000000000007E-2</v>
      </c>
      <c r="AU100" s="52">
        <f t="shared" si="712"/>
        <v>16800</v>
      </c>
      <c r="AV100" s="52">
        <f t="shared" si="713"/>
        <v>0</v>
      </c>
      <c r="AW100" s="52"/>
      <c r="AX100" s="52"/>
      <c r="AY100" s="52"/>
      <c r="AZ100" s="52"/>
      <c r="BA100" s="52"/>
      <c r="BB100" s="52"/>
      <c r="BC100" s="52">
        <f t="shared" si="714"/>
        <v>16800</v>
      </c>
      <c r="BD100" s="43"/>
      <c r="BE100" s="43">
        <v>16800</v>
      </c>
      <c r="BF100" s="43"/>
      <c r="BG100" s="52">
        <f t="shared" si="715"/>
        <v>0</v>
      </c>
      <c r="BH100" s="52">
        <f t="shared" si="716"/>
        <v>3360</v>
      </c>
      <c r="BI100" s="52">
        <v>40700</v>
      </c>
      <c r="BJ100" s="52">
        <v>22100</v>
      </c>
      <c r="BK100" s="53">
        <f t="shared" si="717"/>
        <v>0</v>
      </c>
      <c r="BL100" s="53">
        <f t="shared" si="718"/>
        <v>-0.08</v>
      </c>
      <c r="BM100" s="53">
        <f t="shared" si="719"/>
        <v>-0.08</v>
      </c>
    </row>
    <row r="101" spans="1:65" x14ac:dyDescent="0.25">
      <c r="A101" s="23"/>
      <c r="B101" s="24"/>
      <c r="C101" s="24" t="s">
        <v>184</v>
      </c>
      <c r="D101" s="23"/>
      <c r="E101" s="23"/>
      <c r="F101" s="24"/>
      <c r="G101" s="25">
        <f t="shared" ref="G101:Y101" si="720">SUBTOTAL(9,G97:G100)</f>
        <v>452600</v>
      </c>
      <c r="H101" s="25">
        <f t="shared" si="720"/>
        <v>321800</v>
      </c>
      <c r="I101" s="25">
        <f t="shared" si="720"/>
        <v>10</v>
      </c>
      <c r="J101" s="25">
        <f t="shared" si="720"/>
        <v>242000</v>
      </c>
      <c r="K101" s="25">
        <f t="shared" si="720"/>
        <v>0</v>
      </c>
      <c r="L101" s="25">
        <f t="shared" si="720"/>
        <v>65400</v>
      </c>
      <c r="M101" s="25">
        <f t="shared" si="720"/>
        <v>14400</v>
      </c>
      <c r="N101" s="25">
        <f t="shared" si="720"/>
        <v>0</v>
      </c>
      <c r="O101" s="25">
        <f t="shared" si="720"/>
        <v>130800</v>
      </c>
      <c r="P101" s="25">
        <f t="shared" si="720"/>
        <v>24000</v>
      </c>
      <c r="Q101" s="25">
        <f t="shared" si="720"/>
        <v>106800</v>
      </c>
      <c r="R101" s="25">
        <f t="shared" si="720"/>
        <v>0</v>
      </c>
      <c r="S101" s="25">
        <f t="shared" si="720"/>
        <v>-79800</v>
      </c>
      <c r="T101" s="25">
        <f t="shared" si="720"/>
        <v>-130800</v>
      </c>
      <c r="U101" s="34">
        <v>39000</v>
      </c>
      <c r="V101" s="34">
        <v>23600</v>
      </c>
      <c r="W101" s="26">
        <f t="shared" si="720"/>
        <v>-0.2</v>
      </c>
      <c r="X101" s="26">
        <f t="shared" si="720"/>
        <v>-0.45</v>
      </c>
      <c r="Y101" s="26">
        <f t="shared" si="720"/>
        <v>-0.65000000000000013</v>
      </c>
      <c r="Z101" s="25">
        <f t="shared" ref="Z101:AM101" si="721">SUBTOTAL(9,Z97:Z100)</f>
        <v>452600</v>
      </c>
      <c r="AA101" s="25">
        <f t="shared" si="721"/>
        <v>321800</v>
      </c>
      <c r="AB101" s="25">
        <f t="shared" si="721"/>
        <v>10</v>
      </c>
      <c r="AC101" s="25">
        <f t="shared" si="721"/>
        <v>242000</v>
      </c>
      <c r="AD101" s="25">
        <f t="shared" si="721"/>
        <v>0</v>
      </c>
      <c r="AE101" s="25">
        <f t="shared" si="721"/>
        <v>65400</v>
      </c>
      <c r="AF101" s="25">
        <f t="shared" si="721"/>
        <v>14400</v>
      </c>
      <c r="AG101" s="25">
        <f t="shared" si="721"/>
        <v>0</v>
      </c>
      <c r="AH101" s="25">
        <f t="shared" si="721"/>
        <v>130800</v>
      </c>
      <c r="AI101" s="25">
        <f t="shared" si="721"/>
        <v>24000</v>
      </c>
      <c r="AJ101" s="25">
        <f t="shared" si="721"/>
        <v>106800</v>
      </c>
      <c r="AK101" s="25">
        <f t="shared" si="721"/>
        <v>0</v>
      </c>
      <c r="AL101" s="25">
        <f t="shared" si="721"/>
        <v>15960</v>
      </c>
      <c r="AM101" s="25">
        <f t="shared" si="721"/>
        <v>26160</v>
      </c>
      <c r="AN101" s="34">
        <v>39000</v>
      </c>
      <c r="AO101" s="34">
        <v>23600</v>
      </c>
      <c r="AP101" s="26">
        <f t="shared" ref="AP101:AR101" si="722">SUBTOTAL(9,AP97:AP100)</f>
        <v>4.0000000000000008E-2</v>
      </c>
      <c r="AQ101" s="26">
        <f t="shared" si="722"/>
        <v>1.0000000000000023E-2</v>
      </c>
      <c r="AR101" s="26">
        <f t="shared" si="722"/>
        <v>5.0000000000000031E-2</v>
      </c>
      <c r="AS101" s="76">
        <v>-0.2</v>
      </c>
      <c r="AT101" s="76">
        <v>-0.45</v>
      </c>
      <c r="AU101" s="25">
        <f t="shared" ref="AU101:BH101" si="723">SUBTOTAL(9,AU97:AU100)</f>
        <v>452600</v>
      </c>
      <c r="AV101" s="25">
        <f t="shared" si="723"/>
        <v>321800</v>
      </c>
      <c r="AW101" s="25">
        <f t="shared" si="723"/>
        <v>10</v>
      </c>
      <c r="AX101" s="25">
        <f t="shared" si="723"/>
        <v>242000</v>
      </c>
      <c r="AY101" s="25">
        <f t="shared" si="723"/>
        <v>0</v>
      </c>
      <c r="AZ101" s="25">
        <f t="shared" si="723"/>
        <v>65400</v>
      </c>
      <c r="BA101" s="25">
        <f t="shared" si="723"/>
        <v>14400</v>
      </c>
      <c r="BB101" s="25">
        <f t="shared" si="723"/>
        <v>0</v>
      </c>
      <c r="BC101" s="25">
        <f t="shared" si="723"/>
        <v>130800</v>
      </c>
      <c r="BD101" s="25">
        <f t="shared" si="723"/>
        <v>24000</v>
      </c>
      <c r="BE101" s="25">
        <f t="shared" si="723"/>
        <v>106800</v>
      </c>
      <c r="BF101" s="25">
        <f t="shared" si="723"/>
        <v>0</v>
      </c>
      <c r="BG101" s="25">
        <f t="shared" si="723"/>
        <v>15960</v>
      </c>
      <c r="BH101" s="25">
        <f t="shared" si="723"/>
        <v>26160</v>
      </c>
      <c r="BI101" s="34">
        <v>39000</v>
      </c>
      <c r="BJ101" s="34">
        <v>23600</v>
      </c>
      <c r="BK101" s="26">
        <f t="shared" ref="BK101:BM101" si="724">SUBTOTAL(9,BK97:BK100)</f>
        <v>-0.16</v>
      </c>
      <c r="BL101" s="26">
        <f t="shared" si="724"/>
        <v>-0.44</v>
      </c>
      <c r="BM101" s="26">
        <f t="shared" si="724"/>
        <v>-0.6</v>
      </c>
    </row>
    <row r="102" spans="1:65" x14ac:dyDescent="0.25">
      <c r="A102" s="2">
        <v>1432</v>
      </c>
      <c r="B102" s="18">
        <v>600170594</v>
      </c>
      <c r="C102" s="18" t="s">
        <v>126</v>
      </c>
      <c r="D102" s="2">
        <v>3111</v>
      </c>
      <c r="E102" s="2" t="s">
        <v>66</v>
      </c>
      <c r="F102" s="18" t="s">
        <v>61</v>
      </c>
      <c r="G102" s="52">
        <f t="shared" ref="G102:G105" si="725">H102+O102</f>
        <v>0</v>
      </c>
      <c r="H102" s="52">
        <f t="shared" ref="H102:H105" si="726">J102+K102+L102+M102+N102</f>
        <v>0</v>
      </c>
      <c r="I102" s="52"/>
      <c r="J102" s="52"/>
      <c r="K102" s="52"/>
      <c r="L102" s="52"/>
      <c r="M102" s="52"/>
      <c r="N102" s="52"/>
      <c r="O102" s="52">
        <f t="shared" ref="O102:O105" si="727">P102+Q102+R102</f>
        <v>0</v>
      </c>
      <c r="P102" s="52"/>
      <c r="Q102" s="52"/>
      <c r="R102" s="52"/>
      <c r="S102" s="52">
        <f t="shared" ref="S102:S105" si="728">(K102+L102+M102)*-1</f>
        <v>0</v>
      </c>
      <c r="T102" s="52">
        <f t="shared" ref="T102:T105" si="729">(P102+Q102)*-1</f>
        <v>0</v>
      </c>
      <c r="U102" s="52">
        <v>39000</v>
      </c>
      <c r="V102" s="52">
        <v>23600</v>
      </c>
      <c r="W102" s="53">
        <f t="shared" ref="W102:W105" si="730">IF(S102=0,0,ROUND((L102+M102)/U102/10,2)*-1)</f>
        <v>0</v>
      </c>
      <c r="X102" s="53">
        <f t="shared" ref="X102:X105" si="731">IF(T102=0,0,ROUND(Q102/V102/10,2)*-1)</f>
        <v>0</v>
      </c>
      <c r="Y102" s="53">
        <f t="shared" ref="Y102:Y105" si="732">SUM(W102:X102)</f>
        <v>0</v>
      </c>
      <c r="Z102" s="52">
        <f t="shared" ref="Z102:Z105" si="733">AA102+AH102</f>
        <v>0</v>
      </c>
      <c r="AA102" s="52">
        <f t="shared" ref="AA102:AA105" si="734">AC102+AD102+AE102+AF102+AG102</f>
        <v>0</v>
      </c>
      <c r="AB102" s="52"/>
      <c r="AC102" s="52"/>
      <c r="AD102" s="52"/>
      <c r="AE102" s="52"/>
      <c r="AF102" s="52"/>
      <c r="AG102" s="52"/>
      <c r="AH102" s="52">
        <f t="shared" ref="AH102:AH105" si="735">AI102+AJ102+AK102</f>
        <v>0</v>
      </c>
      <c r="AI102" s="52"/>
      <c r="AJ102" s="52"/>
      <c r="AK102" s="52"/>
      <c r="AL102" s="52">
        <f t="shared" ref="AL102:AL105" si="736">ROUND((AD102+AE102+AF102)*20%,0)</f>
        <v>0</v>
      </c>
      <c r="AM102" s="52">
        <f t="shared" ref="AM102:AM105" si="737">ROUND((AI102+AJ102)*20%,0)</f>
        <v>0</v>
      </c>
      <c r="AN102" s="52">
        <v>40957.498251880737</v>
      </c>
      <c r="AO102" s="52">
        <v>18700</v>
      </c>
      <c r="AP102" s="53">
        <f t="shared" ref="AP102:AP105" si="738">IF(AL102=0,0,ROUND((AE102+AF102)/AN102/10,2)+AS102)*-1</f>
        <v>0</v>
      </c>
      <c r="AQ102" s="53">
        <f t="shared" ref="AQ102:AQ105" si="739">IF(AM102=0,0,ROUND((AJ102)/AO102/10,2)+AT102)*-1</f>
        <v>0</v>
      </c>
      <c r="AR102" s="53">
        <f t="shared" ref="AR102:AR105" si="740">SUM(AP102:AQ102)</f>
        <v>0</v>
      </c>
      <c r="AS102" s="75">
        <v>0</v>
      </c>
      <c r="AT102" s="75">
        <v>0</v>
      </c>
      <c r="AU102" s="52">
        <f t="shared" ref="AU102:AU105" si="741">AV102+BC102</f>
        <v>0</v>
      </c>
      <c r="AV102" s="52">
        <f t="shared" ref="AV102:AV105" si="742">AX102+AY102+AZ102+BA102+BB102</f>
        <v>0</v>
      </c>
      <c r="AW102" s="52"/>
      <c r="AX102" s="52"/>
      <c r="AY102" s="52"/>
      <c r="AZ102" s="52"/>
      <c r="BA102" s="52"/>
      <c r="BB102" s="52"/>
      <c r="BC102" s="52">
        <f t="shared" ref="BC102:BC105" si="743">BD102+BE102+BF102</f>
        <v>0</v>
      </c>
      <c r="BD102" s="52"/>
      <c r="BE102" s="52"/>
      <c r="BF102" s="52"/>
      <c r="BG102" s="52">
        <f t="shared" ref="BG102:BG105" si="744">ROUND((AY102+AZ102+BA102)*20%,0)</f>
        <v>0</v>
      </c>
      <c r="BH102" s="52">
        <f t="shared" ref="BH102:BH105" si="745">ROUND((BD102+BE102)*20%,0)</f>
        <v>0</v>
      </c>
      <c r="BI102" s="52">
        <v>40957.498251880737</v>
      </c>
      <c r="BJ102" s="52">
        <v>18700</v>
      </c>
      <c r="BK102" s="53">
        <f t="shared" ref="BK102:BK105" si="746">IF(BG102=0,0,ROUND((AZ102+BA102)/BI102/10,2)+BN102)*-1</f>
        <v>0</v>
      </c>
      <c r="BL102" s="53">
        <f t="shared" ref="BL102:BL105" si="747">IF(BH102=0,0,ROUND((BE102)/BJ102/10,2)+BO102)*-1</f>
        <v>0</v>
      </c>
      <c r="BM102" s="53">
        <f t="shared" ref="BM102:BM105" si="748">SUM(BK102:BL102)</f>
        <v>0</v>
      </c>
    </row>
    <row r="103" spans="1:65" x14ac:dyDescent="0.25">
      <c r="A103" s="2">
        <v>1432</v>
      </c>
      <c r="B103" s="18">
        <v>600170594</v>
      </c>
      <c r="C103" s="18" t="s">
        <v>126</v>
      </c>
      <c r="D103" s="2">
        <v>3123</v>
      </c>
      <c r="E103" s="2" t="s">
        <v>60</v>
      </c>
      <c r="F103" s="18" t="s">
        <v>61</v>
      </c>
      <c r="G103" s="52">
        <f t="shared" si="725"/>
        <v>160000</v>
      </c>
      <c r="H103" s="52">
        <f t="shared" si="726"/>
        <v>0</v>
      </c>
      <c r="I103" s="52"/>
      <c r="J103" s="52"/>
      <c r="K103" s="52"/>
      <c r="L103" s="52"/>
      <c r="M103" s="52"/>
      <c r="N103" s="52"/>
      <c r="O103" s="52">
        <f t="shared" si="727"/>
        <v>160000</v>
      </c>
      <c r="P103" s="43"/>
      <c r="Q103" s="43">
        <v>160000</v>
      </c>
      <c r="R103" s="43"/>
      <c r="S103" s="43"/>
      <c r="T103" s="52">
        <f t="shared" si="729"/>
        <v>-160000</v>
      </c>
      <c r="U103" s="52">
        <v>39000</v>
      </c>
      <c r="V103" s="52">
        <v>23600</v>
      </c>
      <c r="W103" s="53">
        <f t="shared" si="730"/>
        <v>0</v>
      </c>
      <c r="X103" s="53">
        <f t="shared" si="731"/>
        <v>-0.68</v>
      </c>
      <c r="Y103" s="53">
        <f t="shared" si="732"/>
        <v>-0.68</v>
      </c>
      <c r="Z103" s="52">
        <f t="shared" si="733"/>
        <v>160000</v>
      </c>
      <c r="AA103" s="52">
        <f t="shared" si="734"/>
        <v>0</v>
      </c>
      <c r="AB103" s="52"/>
      <c r="AC103" s="52"/>
      <c r="AD103" s="52"/>
      <c r="AE103" s="52"/>
      <c r="AF103" s="52"/>
      <c r="AG103" s="52"/>
      <c r="AH103" s="52">
        <f t="shared" si="735"/>
        <v>160000</v>
      </c>
      <c r="AI103" s="43"/>
      <c r="AJ103" s="43">
        <v>160000</v>
      </c>
      <c r="AK103" s="43"/>
      <c r="AL103" s="52">
        <f t="shared" si="736"/>
        <v>0</v>
      </c>
      <c r="AM103" s="52">
        <f t="shared" si="737"/>
        <v>32000</v>
      </c>
      <c r="AN103" s="52">
        <v>50815</v>
      </c>
      <c r="AO103" s="52">
        <v>25126</v>
      </c>
      <c r="AP103" s="53">
        <f t="shared" si="738"/>
        <v>0</v>
      </c>
      <c r="AQ103" s="53">
        <f t="shared" si="739"/>
        <v>4.0000000000000036E-2</v>
      </c>
      <c r="AR103" s="53">
        <f t="shared" si="740"/>
        <v>4.0000000000000036E-2</v>
      </c>
      <c r="AS103" s="75">
        <v>0</v>
      </c>
      <c r="AT103" s="75">
        <v>-0.68</v>
      </c>
      <c r="AU103" s="52">
        <f t="shared" si="741"/>
        <v>160000</v>
      </c>
      <c r="AV103" s="52">
        <f t="shared" si="742"/>
        <v>0</v>
      </c>
      <c r="AW103" s="52"/>
      <c r="AX103" s="52"/>
      <c r="AY103" s="52"/>
      <c r="AZ103" s="52"/>
      <c r="BA103" s="52"/>
      <c r="BB103" s="52"/>
      <c r="BC103" s="52">
        <f t="shared" si="743"/>
        <v>160000</v>
      </c>
      <c r="BD103" s="43"/>
      <c r="BE103" s="43">
        <v>160000</v>
      </c>
      <c r="BF103" s="43"/>
      <c r="BG103" s="52">
        <f t="shared" si="744"/>
        <v>0</v>
      </c>
      <c r="BH103" s="52">
        <f t="shared" si="745"/>
        <v>32000</v>
      </c>
      <c r="BI103" s="52">
        <v>50815</v>
      </c>
      <c r="BJ103" s="52">
        <v>25126</v>
      </c>
      <c r="BK103" s="53">
        <f t="shared" si="746"/>
        <v>0</v>
      </c>
      <c r="BL103" s="53">
        <f t="shared" si="747"/>
        <v>-0.64</v>
      </c>
      <c r="BM103" s="53">
        <f t="shared" si="748"/>
        <v>-0.64</v>
      </c>
    </row>
    <row r="104" spans="1:65" x14ac:dyDescent="0.25">
      <c r="A104" s="2">
        <v>1432</v>
      </c>
      <c r="B104" s="18">
        <v>600170594</v>
      </c>
      <c r="C104" s="18" t="s">
        <v>126</v>
      </c>
      <c r="D104" s="2">
        <v>3123</v>
      </c>
      <c r="E104" s="2" t="s">
        <v>62</v>
      </c>
      <c r="F104" s="18" t="s">
        <v>218</v>
      </c>
      <c r="G104" s="52">
        <f t="shared" si="725"/>
        <v>0</v>
      </c>
      <c r="H104" s="52">
        <f t="shared" si="726"/>
        <v>0</v>
      </c>
      <c r="I104" s="52"/>
      <c r="J104" s="52"/>
      <c r="K104" s="52"/>
      <c r="L104" s="52"/>
      <c r="M104" s="52"/>
      <c r="N104" s="52"/>
      <c r="O104" s="52">
        <f t="shared" si="727"/>
        <v>0</v>
      </c>
      <c r="P104" s="52"/>
      <c r="Q104" s="52"/>
      <c r="R104" s="52"/>
      <c r="S104" s="52">
        <f t="shared" si="728"/>
        <v>0</v>
      </c>
      <c r="T104" s="52">
        <f t="shared" si="729"/>
        <v>0</v>
      </c>
      <c r="U104" s="55" t="s">
        <v>233</v>
      </c>
      <c r="V104" s="55" t="s">
        <v>233</v>
      </c>
      <c r="W104" s="53">
        <f t="shared" si="730"/>
        <v>0</v>
      </c>
      <c r="X104" s="53">
        <f t="shared" si="731"/>
        <v>0</v>
      </c>
      <c r="Y104" s="53">
        <f t="shared" si="732"/>
        <v>0</v>
      </c>
      <c r="Z104" s="52">
        <f t="shared" si="733"/>
        <v>0</v>
      </c>
      <c r="AA104" s="52">
        <f t="shared" si="734"/>
        <v>0</v>
      </c>
      <c r="AB104" s="52"/>
      <c r="AC104" s="52"/>
      <c r="AD104" s="52"/>
      <c r="AE104" s="52"/>
      <c r="AF104" s="52"/>
      <c r="AG104" s="52"/>
      <c r="AH104" s="52">
        <f t="shared" si="735"/>
        <v>0</v>
      </c>
      <c r="AI104" s="52"/>
      <c r="AJ104" s="52"/>
      <c r="AK104" s="52"/>
      <c r="AL104" s="52">
        <f t="shared" si="736"/>
        <v>0</v>
      </c>
      <c r="AM104" s="52">
        <f t="shared" si="737"/>
        <v>0</v>
      </c>
      <c r="AN104" s="55" t="s">
        <v>233</v>
      </c>
      <c r="AO104" s="55" t="s">
        <v>233</v>
      </c>
      <c r="AP104" s="53">
        <f t="shared" si="738"/>
        <v>0</v>
      </c>
      <c r="AQ104" s="53">
        <f t="shared" si="739"/>
        <v>0</v>
      </c>
      <c r="AR104" s="53">
        <f t="shared" si="740"/>
        <v>0</v>
      </c>
      <c r="AS104" s="75">
        <v>0</v>
      </c>
      <c r="AT104" s="75">
        <v>0</v>
      </c>
      <c r="AU104" s="52">
        <f t="shared" si="741"/>
        <v>0</v>
      </c>
      <c r="AV104" s="52">
        <f t="shared" si="742"/>
        <v>0</v>
      </c>
      <c r="AW104" s="52"/>
      <c r="AX104" s="52"/>
      <c r="AY104" s="52"/>
      <c r="AZ104" s="52"/>
      <c r="BA104" s="52"/>
      <c r="BB104" s="52"/>
      <c r="BC104" s="52">
        <f t="shared" si="743"/>
        <v>0</v>
      </c>
      <c r="BD104" s="52"/>
      <c r="BE104" s="52"/>
      <c r="BF104" s="52"/>
      <c r="BG104" s="52">
        <f t="shared" si="744"/>
        <v>0</v>
      </c>
      <c r="BH104" s="52">
        <f t="shared" si="745"/>
        <v>0</v>
      </c>
      <c r="BI104" s="55" t="s">
        <v>233</v>
      </c>
      <c r="BJ104" s="55" t="s">
        <v>233</v>
      </c>
      <c r="BK104" s="53">
        <f t="shared" si="746"/>
        <v>0</v>
      </c>
      <c r="BL104" s="53">
        <f t="shared" si="747"/>
        <v>0</v>
      </c>
      <c r="BM104" s="53">
        <f t="shared" si="748"/>
        <v>0</v>
      </c>
    </row>
    <row r="105" spans="1:65" x14ac:dyDescent="0.25">
      <c r="A105" s="2">
        <v>1432</v>
      </c>
      <c r="B105" s="18">
        <v>600170594</v>
      </c>
      <c r="C105" s="18" t="s">
        <v>126</v>
      </c>
      <c r="D105" s="2">
        <v>3141</v>
      </c>
      <c r="E105" s="2" t="s">
        <v>63</v>
      </c>
      <c r="F105" s="18" t="s">
        <v>218</v>
      </c>
      <c r="G105" s="52">
        <f t="shared" si="725"/>
        <v>0</v>
      </c>
      <c r="H105" s="52">
        <f t="shared" si="726"/>
        <v>0</v>
      </c>
      <c r="I105" s="52"/>
      <c r="J105" s="52"/>
      <c r="K105" s="52"/>
      <c r="L105" s="52"/>
      <c r="M105" s="52"/>
      <c r="N105" s="52"/>
      <c r="O105" s="52">
        <f t="shared" si="727"/>
        <v>0</v>
      </c>
      <c r="P105" s="52"/>
      <c r="Q105" s="52"/>
      <c r="R105" s="52"/>
      <c r="S105" s="52">
        <f t="shared" si="728"/>
        <v>0</v>
      </c>
      <c r="T105" s="52">
        <f t="shared" si="729"/>
        <v>0</v>
      </c>
      <c r="U105" s="54">
        <v>39000</v>
      </c>
      <c r="V105" s="52">
        <v>23600</v>
      </c>
      <c r="W105" s="53">
        <f t="shared" si="730"/>
        <v>0</v>
      </c>
      <c r="X105" s="53">
        <f t="shared" si="731"/>
        <v>0</v>
      </c>
      <c r="Y105" s="53">
        <f t="shared" si="732"/>
        <v>0</v>
      </c>
      <c r="Z105" s="52">
        <f t="shared" si="733"/>
        <v>0</v>
      </c>
      <c r="AA105" s="52">
        <f t="shared" si="734"/>
        <v>0</v>
      </c>
      <c r="AB105" s="52"/>
      <c r="AC105" s="52"/>
      <c r="AD105" s="52"/>
      <c r="AE105" s="52"/>
      <c r="AF105" s="52"/>
      <c r="AG105" s="52"/>
      <c r="AH105" s="52">
        <f t="shared" si="735"/>
        <v>0</v>
      </c>
      <c r="AI105" s="52"/>
      <c r="AJ105" s="52"/>
      <c r="AK105" s="52"/>
      <c r="AL105" s="52">
        <f t="shared" si="736"/>
        <v>0</v>
      </c>
      <c r="AM105" s="52">
        <f t="shared" si="737"/>
        <v>0</v>
      </c>
      <c r="AN105" s="54" t="s">
        <v>233</v>
      </c>
      <c r="AO105" s="52">
        <v>24500</v>
      </c>
      <c r="AP105" s="53">
        <f t="shared" si="738"/>
        <v>0</v>
      </c>
      <c r="AQ105" s="53">
        <f t="shared" si="739"/>
        <v>0</v>
      </c>
      <c r="AR105" s="53">
        <f t="shared" si="740"/>
        <v>0</v>
      </c>
      <c r="AS105" s="75">
        <v>0</v>
      </c>
      <c r="AT105" s="75">
        <v>0</v>
      </c>
      <c r="AU105" s="52">
        <f t="shared" si="741"/>
        <v>0</v>
      </c>
      <c r="AV105" s="52">
        <f t="shared" si="742"/>
        <v>0</v>
      </c>
      <c r="AW105" s="52"/>
      <c r="AX105" s="52"/>
      <c r="AY105" s="52"/>
      <c r="AZ105" s="52"/>
      <c r="BA105" s="52"/>
      <c r="BB105" s="52"/>
      <c r="BC105" s="52">
        <f t="shared" si="743"/>
        <v>0</v>
      </c>
      <c r="BD105" s="52"/>
      <c r="BE105" s="52"/>
      <c r="BF105" s="52"/>
      <c r="BG105" s="52">
        <f t="shared" si="744"/>
        <v>0</v>
      </c>
      <c r="BH105" s="52">
        <f t="shared" si="745"/>
        <v>0</v>
      </c>
      <c r="BI105" s="54" t="s">
        <v>233</v>
      </c>
      <c r="BJ105" s="52">
        <v>24500</v>
      </c>
      <c r="BK105" s="53">
        <f t="shared" si="746"/>
        <v>0</v>
      </c>
      <c r="BL105" s="53">
        <f t="shared" si="747"/>
        <v>0</v>
      </c>
      <c r="BM105" s="53">
        <f t="shared" si="748"/>
        <v>0</v>
      </c>
    </row>
    <row r="106" spans="1:65" x14ac:dyDescent="0.25">
      <c r="A106" s="23"/>
      <c r="B106" s="24"/>
      <c r="C106" s="24" t="s">
        <v>185</v>
      </c>
      <c r="D106" s="23"/>
      <c r="E106" s="23"/>
      <c r="F106" s="24"/>
      <c r="G106" s="25">
        <f t="shared" ref="G106:Y106" si="749">SUBTOTAL(9,G102:G105)</f>
        <v>160000</v>
      </c>
      <c r="H106" s="25">
        <f t="shared" si="749"/>
        <v>0</v>
      </c>
      <c r="I106" s="25">
        <f t="shared" si="749"/>
        <v>0</v>
      </c>
      <c r="J106" s="25">
        <f t="shared" si="749"/>
        <v>0</v>
      </c>
      <c r="K106" s="25">
        <f t="shared" si="749"/>
        <v>0</v>
      </c>
      <c r="L106" s="25">
        <f t="shared" si="749"/>
        <v>0</v>
      </c>
      <c r="M106" s="25">
        <f t="shared" si="749"/>
        <v>0</v>
      </c>
      <c r="N106" s="25">
        <f t="shared" si="749"/>
        <v>0</v>
      </c>
      <c r="O106" s="25">
        <f t="shared" si="749"/>
        <v>160000</v>
      </c>
      <c r="P106" s="25">
        <f t="shared" si="749"/>
        <v>0</v>
      </c>
      <c r="Q106" s="25">
        <f t="shared" si="749"/>
        <v>160000</v>
      </c>
      <c r="R106" s="25">
        <f t="shared" si="749"/>
        <v>0</v>
      </c>
      <c r="S106" s="25">
        <f t="shared" si="749"/>
        <v>0</v>
      </c>
      <c r="T106" s="25">
        <f t="shared" si="749"/>
        <v>-160000</v>
      </c>
      <c r="U106" s="34">
        <v>39000</v>
      </c>
      <c r="V106" s="34">
        <v>23600</v>
      </c>
      <c r="W106" s="26">
        <f t="shared" si="749"/>
        <v>0</v>
      </c>
      <c r="X106" s="26">
        <f t="shared" si="749"/>
        <v>-0.68</v>
      </c>
      <c r="Y106" s="26">
        <f t="shared" si="749"/>
        <v>-0.68</v>
      </c>
      <c r="Z106" s="25">
        <f t="shared" ref="Z106:AM106" si="750">SUBTOTAL(9,Z102:Z105)</f>
        <v>160000</v>
      </c>
      <c r="AA106" s="25">
        <f t="shared" si="750"/>
        <v>0</v>
      </c>
      <c r="AB106" s="25">
        <f t="shared" si="750"/>
        <v>0</v>
      </c>
      <c r="AC106" s="25">
        <f t="shared" si="750"/>
        <v>0</v>
      </c>
      <c r="AD106" s="25">
        <f t="shared" si="750"/>
        <v>0</v>
      </c>
      <c r="AE106" s="25">
        <f t="shared" si="750"/>
        <v>0</v>
      </c>
      <c r="AF106" s="25">
        <f t="shared" si="750"/>
        <v>0</v>
      </c>
      <c r="AG106" s="25">
        <f t="shared" si="750"/>
        <v>0</v>
      </c>
      <c r="AH106" s="25">
        <f t="shared" si="750"/>
        <v>160000</v>
      </c>
      <c r="AI106" s="25">
        <f t="shared" si="750"/>
        <v>0</v>
      </c>
      <c r="AJ106" s="25">
        <f t="shared" si="750"/>
        <v>160000</v>
      </c>
      <c r="AK106" s="25">
        <f t="shared" si="750"/>
        <v>0</v>
      </c>
      <c r="AL106" s="25">
        <f t="shared" si="750"/>
        <v>0</v>
      </c>
      <c r="AM106" s="25">
        <f t="shared" si="750"/>
        <v>32000</v>
      </c>
      <c r="AN106" s="34">
        <v>39000</v>
      </c>
      <c r="AO106" s="34">
        <v>23600</v>
      </c>
      <c r="AP106" s="26">
        <f t="shared" ref="AP106:AR106" si="751">SUBTOTAL(9,AP102:AP105)</f>
        <v>0</v>
      </c>
      <c r="AQ106" s="26">
        <f t="shared" si="751"/>
        <v>4.0000000000000036E-2</v>
      </c>
      <c r="AR106" s="26">
        <f t="shared" si="751"/>
        <v>4.0000000000000036E-2</v>
      </c>
      <c r="AS106" s="76">
        <v>0</v>
      </c>
      <c r="AT106" s="76">
        <v>-0.68</v>
      </c>
      <c r="AU106" s="25">
        <f t="shared" ref="AU106:BH106" si="752">SUBTOTAL(9,AU102:AU105)</f>
        <v>160000</v>
      </c>
      <c r="AV106" s="25">
        <f t="shared" si="752"/>
        <v>0</v>
      </c>
      <c r="AW106" s="25">
        <f t="shared" si="752"/>
        <v>0</v>
      </c>
      <c r="AX106" s="25">
        <f t="shared" si="752"/>
        <v>0</v>
      </c>
      <c r="AY106" s="25">
        <f t="shared" si="752"/>
        <v>0</v>
      </c>
      <c r="AZ106" s="25">
        <f t="shared" si="752"/>
        <v>0</v>
      </c>
      <c r="BA106" s="25">
        <f t="shared" si="752"/>
        <v>0</v>
      </c>
      <c r="BB106" s="25">
        <f t="shared" si="752"/>
        <v>0</v>
      </c>
      <c r="BC106" s="25">
        <f t="shared" si="752"/>
        <v>160000</v>
      </c>
      <c r="BD106" s="25">
        <f t="shared" si="752"/>
        <v>0</v>
      </c>
      <c r="BE106" s="25">
        <f t="shared" si="752"/>
        <v>160000</v>
      </c>
      <c r="BF106" s="25">
        <f t="shared" si="752"/>
        <v>0</v>
      </c>
      <c r="BG106" s="25">
        <f t="shared" si="752"/>
        <v>0</v>
      </c>
      <c r="BH106" s="25">
        <f t="shared" si="752"/>
        <v>32000</v>
      </c>
      <c r="BI106" s="34">
        <v>39000</v>
      </c>
      <c r="BJ106" s="34">
        <v>23600</v>
      </c>
      <c r="BK106" s="26">
        <f t="shared" ref="BK106:BM106" si="753">SUBTOTAL(9,BK102:BK105)</f>
        <v>0</v>
      </c>
      <c r="BL106" s="26">
        <f t="shared" si="753"/>
        <v>-0.64</v>
      </c>
      <c r="BM106" s="26">
        <f t="shared" si="753"/>
        <v>-0.64</v>
      </c>
    </row>
    <row r="107" spans="1:65" x14ac:dyDescent="0.25">
      <c r="A107" s="2">
        <v>1433</v>
      </c>
      <c r="B107" s="18">
        <v>600170608</v>
      </c>
      <c r="C107" s="18" t="s">
        <v>127</v>
      </c>
      <c r="D107" s="2">
        <v>3123</v>
      </c>
      <c r="E107" s="2" t="s">
        <v>60</v>
      </c>
      <c r="F107" s="18" t="s">
        <v>61</v>
      </c>
      <c r="G107" s="52">
        <f t="shared" ref="G107:G113" si="754">H107+O107</f>
        <v>467750</v>
      </c>
      <c r="H107" s="52">
        <f t="shared" ref="H107:H113" si="755">J107+K107+L107+M107+N107</f>
        <v>0</v>
      </c>
      <c r="I107" s="52"/>
      <c r="J107" s="52"/>
      <c r="K107" s="52"/>
      <c r="L107" s="52"/>
      <c r="M107" s="52"/>
      <c r="N107" s="52"/>
      <c r="O107" s="52">
        <f t="shared" ref="O107:O113" si="756">P107+Q107+R107</f>
        <v>467750</v>
      </c>
      <c r="P107" s="43"/>
      <c r="Q107" s="43">
        <v>467750</v>
      </c>
      <c r="R107" s="43"/>
      <c r="S107" s="52">
        <f t="shared" ref="S107:S113" si="757">(K107+L107+M107)*-1</f>
        <v>0</v>
      </c>
      <c r="T107" s="52">
        <f t="shared" ref="T107:T113" si="758">(P107+Q107)*-1</f>
        <v>-467750</v>
      </c>
      <c r="U107" s="52">
        <v>39000</v>
      </c>
      <c r="V107" s="52">
        <v>23600</v>
      </c>
      <c r="W107" s="53">
        <f t="shared" ref="W107:W113" si="759">IF(S107=0,0,ROUND((L107+M107)/U107/10,2)*-1)</f>
        <v>0</v>
      </c>
      <c r="X107" s="53">
        <f t="shared" ref="X107:X113" si="760">IF(T107=0,0,ROUND(Q107/V107/10,2)*-1)</f>
        <v>-1.98</v>
      </c>
      <c r="Y107" s="53">
        <f t="shared" ref="Y107:Y113" si="761">SUM(W107:X107)</f>
        <v>-1.98</v>
      </c>
      <c r="Z107" s="52">
        <f t="shared" ref="Z107:Z113" si="762">AA107+AH107</f>
        <v>467750</v>
      </c>
      <c r="AA107" s="52">
        <f t="shared" ref="AA107:AA113" si="763">AC107+AD107+AE107+AF107+AG107</f>
        <v>0</v>
      </c>
      <c r="AB107" s="52"/>
      <c r="AC107" s="52"/>
      <c r="AD107" s="52"/>
      <c r="AE107" s="52"/>
      <c r="AF107" s="52"/>
      <c r="AG107" s="52"/>
      <c r="AH107" s="52">
        <f t="shared" ref="AH107:AH113" si="764">AI107+AJ107+AK107</f>
        <v>467750</v>
      </c>
      <c r="AI107" s="43"/>
      <c r="AJ107" s="43">
        <v>467750</v>
      </c>
      <c r="AK107" s="43"/>
      <c r="AL107" s="52">
        <f t="shared" ref="AL107:AL113" si="765">ROUND((AD107+AE107+AF107)*20%,0)</f>
        <v>0</v>
      </c>
      <c r="AM107" s="52">
        <f t="shared" ref="AM107:AM113" si="766">ROUND((AI107+AJ107)*20%,0)</f>
        <v>93550</v>
      </c>
      <c r="AN107" s="52">
        <v>50815</v>
      </c>
      <c r="AO107" s="52">
        <v>25126</v>
      </c>
      <c r="AP107" s="53">
        <f t="shared" ref="AP107:AP113" si="767">IF(AL107=0,0,ROUND((AE107+AF107)/AN107/10,2)+AS107)*-1</f>
        <v>0</v>
      </c>
      <c r="AQ107" s="53">
        <f t="shared" ref="AQ107:AQ113" si="768">IF(AM107=0,0,ROUND((AJ107)/AO107/10,2)+AT107)*-1</f>
        <v>0.11999999999999988</v>
      </c>
      <c r="AR107" s="53">
        <f t="shared" ref="AR107:AR113" si="769">SUM(AP107:AQ107)</f>
        <v>0.11999999999999988</v>
      </c>
      <c r="AS107" s="75">
        <v>0</v>
      </c>
      <c r="AT107" s="75">
        <v>-1.98</v>
      </c>
      <c r="AU107" s="52">
        <f t="shared" ref="AU107:AU113" si="770">AV107+BC107</f>
        <v>467750</v>
      </c>
      <c r="AV107" s="52">
        <f t="shared" ref="AV107:AV113" si="771">AX107+AY107+AZ107+BA107+BB107</f>
        <v>0</v>
      </c>
      <c r="AW107" s="52"/>
      <c r="AX107" s="52"/>
      <c r="AY107" s="52"/>
      <c r="AZ107" s="52"/>
      <c r="BA107" s="52"/>
      <c r="BB107" s="52"/>
      <c r="BC107" s="52">
        <f t="shared" ref="BC107:BC113" si="772">BD107+BE107+BF107</f>
        <v>467750</v>
      </c>
      <c r="BD107" s="43"/>
      <c r="BE107" s="43">
        <v>467750</v>
      </c>
      <c r="BF107" s="43"/>
      <c r="BG107" s="52">
        <f t="shared" ref="BG107:BG113" si="773">ROUND((AY107+AZ107+BA107)*20%,0)</f>
        <v>0</v>
      </c>
      <c r="BH107" s="52">
        <f t="shared" ref="BH107:BH113" si="774">ROUND((BD107+BE107)*20%,0)</f>
        <v>93550</v>
      </c>
      <c r="BI107" s="52">
        <v>50815</v>
      </c>
      <c r="BJ107" s="52">
        <v>25126</v>
      </c>
      <c r="BK107" s="53">
        <f t="shared" ref="BK107:BK113" si="775">IF(BG107=0,0,ROUND((AZ107+BA107)/BI107/10,2)+BN107)*-1</f>
        <v>0</v>
      </c>
      <c r="BL107" s="53">
        <f t="shared" ref="BL107:BL113" si="776">IF(BH107=0,0,ROUND((BE107)/BJ107/10,2)+BO107)*-1</f>
        <v>-1.86</v>
      </c>
      <c r="BM107" s="53">
        <f t="shared" ref="BM107:BM113" si="777">SUM(BK107:BL107)</f>
        <v>-1.86</v>
      </c>
    </row>
    <row r="108" spans="1:65" x14ac:dyDescent="0.25">
      <c r="A108" s="2">
        <v>1433</v>
      </c>
      <c r="B108" s="18">
        <v>600170608</v>
      </c>
      <c r="C108" s="18" t="s">
        <v>127</v>
      </c>
      <c r="D108" s="2">
        <v>3123</v>
      </c>
      <c r="E108" s="2" t="s">
        <v>62</v>
      </c>
      <c r="F108" s="18" t="s">
        <v>218</v>
      </c>
      <c r="G108" s="52">
        <f t="shared" si="754"/>
        <v>0</v>
      </c>
      <c r="H108" s="52">
        <f t="shared" si="755"/>
        <v>0</v>
      </c>
      <c r="I108" s="52"/>
      <c r="J108" s="52"/>
      <c r="K108" s="52"/>
      <c r="L108" s="52"/>
      <c r="M108" s="52"/>
      <c r="N108" s="52"/>
      <c r="O108" s="52">
        <f t="shared" si="756"/>
        <v>0</v>
      </c>
      <c r="P108" s="52"/>
      <c r="Q108" s="52"/>
      <c r="R108" s="52"/>
      <c r="S108" s="52">
        <f t="shared" si="757"/>
        <v>0</v>
      </c>
      <c r="T108" s="52">
        <f t="shared" si="758"/>
        <v>0</v>
      </c>
      <c r="U108" s="55" t="s">
        <v>233</v>
      </c>
      <c r="V108" s="55" t="s">
        <v>233</v>
      </c>
      <c r="W108" s="53">
        <f t="shared" si="759"/>
        <v>0</v>
      </c>
      <c r="X108" s="53">
        <f t="shared" si="760"/>
        <v>0</v>
      </c>
      <c r="Y108" s="53">
        <f t="shared" si="761"/>
        <v>0</v>
      </c>
      <c r="Z108" s="52">
        <f t="shared" si="762"/>
        <v>0</v>
      </c>
      <c r="AA108" s="52">
        <f t="shared" si="763"/>
        <v>0</v>
      </c>
      <c r="AB108" s="52"/>
      <c r="AC108" s="52"/>
      <c r="AD108" s="52"/>
      <c r="AE108" s="52"/>
      <c r="AF108" s="52"/>
      <c r="AG108" s="52"/>
      <c r="AH108" s="52">
        <f t="shared" si="764"/>
        <v>0</v>
      </c>
      <c r="AI108" s="52"/>
      <c r="AJ108" s="52"/>
      <c r="AK108" s="52"/>
      <c r="AL108" s="52">
        <f t="shared" si="765"/>
        <v>0</v>
      </c>
      <c r="AM108" s="52">
        <f t="shared" si="766"/>
        <v>0</v>
      </c>
      <c r="AN108" s="55" t="s">
        <v>233</v>
      </c>
      <c r="AO108" s="55" t="s">
        <v>233</v>
      </c>
      <c r="AP108" s="53">
        <f t="shared" si="767"/>
        <v>0</v>
      </c>
      <c r="AQ108" s="53">
        <f t="shared" si="768"/>
        <v>0</v>
      </c>
      <c r="AR108" s="53">
        <f t="shared" si="769"/>
        <v>0</v>
      </c>
      <c r="AS108" s="75">
        <v>0</v>
      </c>
      <c r="AT108" s="75">
        <v>0</v>
      </c>
      <c r="AU108" s="52">
        <f t="shared" si="770"/>
        <v>0</v>
      </c>
      <c r="AV108" s="52">
        <f t="shared" si="771"/>
        <v>0</v>
      </c>
      <c r="AW108" s="52"/>
      <c r="AX108" s="52"/>
      <c r="AY108" s="52"/>
      <c r="AZ108" s="52"/>
      <c r="BA108" s="52"/>
      <c r="BB108" s="52"/>
      <c r="BC108" s="52">
        <f t="shared" si="772"/>
        <v>0</v>
      </c>
      <c r="BD108" s="52"/>
      <c r="BE108" s="52"/>
      <c r="BF108" s="52"/>
      <c r="BG108" s="52">
        <f t="shared" si="773"/>
        <v>0</v>
      </c>
      <c r="BH108" s="52">
        <f t="shared" si="774"/>
        <v>0</v>
      </c>
      <c r="BI108" s="55" t="s">
        <v>233</v>
      </c>
      <c r="BJ108" s="55" t="s">
        <v>233</v>
      </c>
      <c r="BK108" s="53">
        <f t="shared" si="775"/>
        <v>0</v>
      </c>
      <c r="BL108" s="53">
        <f t="shared" si="776"/>
        <v>0</v>
      </c>
      <c r="BM108" s="53">
        <f t="shared" si="777"/>
        <v>0</v>
      </c>
    </row>
    <row r="109" spans="1:65" x14ac:dyDescent="0.25">
      <c r="A109" s="2">
        <v>1433</v>
      </c>
      <c r="B109" s="18">
        <v>600170608</v>
      </c>
      <c r="C109" s="18" t="s">
        <v>127</v>
      </c>
      <c r="D109" s="2">
        <v>3141</v>
      </c>
      <c r="E109" s="2" t="s">
        <v>63</v>
      </c>
      <c r="F109" s="18" t="s">
        <v>218</v>
      </c>
      <c r="G109" s="52">
        <f t="shared" si="754"/>
        <v>121150</v>
      </c>
      <c r="H109" s="52">
        <f t="shared" si="755"/>
        <v>0</v>
      </c>
      <c r="I109" s="52"/>
      <c r="J109" s="52"/>
      <c r="K109" s="52"/>
      <c r="L109" s="52"/>
      <c r="M109" s="52"/>
      <c r="N109" s="52"/>
      <c r="O109" s="52">
        <f t="shared" si="756"/>
        <v>121150</v>
      </c>
      <c r="P109" s="43">
        <v>30000</v>
      </c>
      <c r="Q109" s="43">
        <v>91150</v>
      </c>
      <c r="R109" s="43"/>
      <c r="S109" s="52">
        <f t="shared" si="757"/>
        <v>0</v>
      </c>
      <c r="T109" s="52">
        <f t="shared" si="758"/>
        <v>-121150</v>
      </c>
      <c r="U109" s="54">
        <v>39000</v>
      </c>
      <c r="V109" s="52">
        <v>23600</v>
      </c>
      <c r="W109" s="53">
        <f t="shared" si="759"/>
        <v>0</v>
      </c>
      <c r="X109" s="53">
        <f t="shared" si="760"/>
        <v>-0.39</v>
      </c>
      <c r="Y109" s="53">
        <f t="shared" si="761"/>
        <v>-0.39</v>
      </c>
      <c r="Z109" s="52">
        <f t="shared" si="762"/>
        <v>121150</v>
      </c>
      <c r="AA109" s="52">
        <f t="shared" si="763"/>
        <v>0</v>
      </c>
      <c r="AB109" s="52"/>
      <c r="AC109" s="52"/>
      <c r="AD109" s="52"/>
      <c r="AE109" s="52"/>
      <c r="AF109" s="52"/>
      <c r="AG109" s="52"/>
      <c r="AH109" s="52">
        <f t="shared" si="764"/>
        <v>121150</v>
      </c>
      <c r="AI109" s="43">
        <v>30000</v>
      </c>
      <c r="AJ109" s="43">
        <v>91150</v>
      </c>
      <c r="AK109" s="43"/>
      <c r="AL109" s="52">
        <f t="shared" si="765"/>
        <v>0</v>
      </c>
      <c r="AM109" s="52">
        <f t="shared" si="766"/>
        <v>24230</v>
      </c>
      <c r="AN109" s="54" t="s">
        <v>233</v>
      </c>
      <c r="AO109" s="52">
        <v>24500</v>
      </c>
      <c r="AP109" s="53">
        <f t="shared" si="767"/>
        <v>0</v>
      </c>
      <c r="AQ109" s="53">
        <f t="shared" si="768"/>
        <v>2.0000000000000018E-2</v>
      </c>
      <c r="AR109" s="53">
        <f t="shared" si="769"/>
        <v>2.0000000000000018E-2</v>
      </c>
      <c r="AS109" s="75">
        <v>0</v>
      </c>
      <c r="AT109" s="75">
        <v>-0.39</v>
      </c>
      <c r="AU109" s="52">
        <f t="shared" si="770"/>
        <v>121150</v>
      </c>
      <c r="AV109" s="52">
        <f t="shared" si="771"/>
        <v>0</v>
      </c>
      <c r="AW109" s="52"/>
      <c r="AX109" s="52"/>
      <c r="AY109" s="52"/>
      <c r="AZ109" s="52"/>
      <c r="BA109" s="52"/>
      <c r="BB109" s="52"/>
      <c r="BC109" s="52">
        <f t="shared" si="772"/>
        <v>121150</v>
      </c>
      <c r="BD109" s="43">
        <v>30000</v>
      </c>
      <c r="BE109" s="43">
        <v>91150</v>
      </c>
      <c r="BF109" s="43"/>
      <c r="BG109" s="52">
        <f t="shared" si="773"/>
        <v>0</v>
      </c>
      <c r="BH109" s="52">
        <f t="shared" si="774"/>
        <v>24230</v>
      </c>
      <c r="BI109" s="54" t="s">
        <v>233</v>
      </c>
      <c r="BJ109" s="52">
        <v>24500</v>
      </c>
      <c r="BK109" s="53">
        <f t="shared" si="775"/>
        <v>0</v>
      </c>
      <c r="BL109" s="53">
        <f t="shared" si="776"/>
        <v>-0.37</v>
      </c>
      <c r="BM109" s="53">
        <f t="shared" si="777"/>
        <v>-0.37</v>
      </c>
    </row>
    <row r="110" spans="1:65" x14ac:dyDescent="0.25">
      <c r="A110" s="2">
        <v>1433</v>
      </c>
      <c r="B110" s="18">
        <v>600170608</v>
      </c>
      <c r="C110" s="18" t="s">
        <v>127</v>
      </c>
      <c r="D110" s="2">
        <v>3141</v>
      </c>
      <c r="E110" s="2" t="s">
        <v>63</v>
      </c>
      <c r="F110" s="18" t="s">
        <v>218</v>
      </c>
      <c r="G110" s="52">
        <f t="shared" si="754"/>
        <v>0</v>
      </c>
      <c r="H110" s="52">
        <f t="shared" si="755"/>
        <v>0</v>
      </c>
      <c r="I110" s="52"/>
      <c r="J110" s="52"/>
      <c r="K110" s="52"/>
      <c r="L110" s="52"/>
      <c r="M110" s="52"/>
      <c r="N110" s="52"/>
      <c r="O110" s="52">
        <f t="shared" si="756"/>
        <v>0</v>
      </c>
      <c r="P110" s="52"/>
      <c r="Q110" s="52"/>
      <c r="R110" s="52"/>
      <c r="S110" s="52">
        <f t="shared" si="757"/>
        <v>0</v>
      </c>
      <c r="T110" s="52">
        <f t="shared" si="758"/>
        <v>0</v>
      </c>
      <c r="U110" s="54">
        <v>39000</v>
      </c>
      <c r="V110" s="52">
        <v>23600</v>
      </c>
      <c r="W110" s="53">
        <f t="shared" si="759"/>
        <v>0</v>
      </c>
      <c r="X110" s="53">
        <f t="shared" si="760"/>
        <v>0</v>
      </c>
      <c r="Y110" s="53">
        <f t="shared" si="761"/>
        <v>0</v>
      </c>
      <c r="Z110" s="52">
        <f t="shared" si="762"/>
        <v>0</v>
      </c>
      <c r="AA110" s="52">
        <f t="shared" si="763"/>
        <v>0</v>
      </c>
      <c r="AB110" s="52"/>
      <c r="AC110" s="52"/>
      <c r="AD110" s="52"/>
      <c r="AE110" s="52"/>
      <c r="AF110" s="52"/>
      <c r="AG110" s="52"/>
      <c r="AH110" s="52">
        <f t="shared" si="764"/>
        <v>0</v>
      </c>
      <c r="AI110" s="52"/>
      <c r="AJ110" s="52"/>
      <c r="AK110" s="52"/>
      <c r="AL110" s="52">
        <f t="shared" si="765"/>
        <v>0</v>
      </c>
      <c r="AM110" s="52">
        <f t="shared" si="766"/>
        <v>0</v>
      </c>
      <c r="AN110" s="54" t="s">
        <v>233</v>
      </c>
      <c r="AO110" s="52">
        <v>24500</v>
      </c>
      <c r="AP110" s="53">
        <f t="shared" si="767"/>
        <v>0</v>
      </c>
      <c r="AQ110" s="53">
        <f t="shared" si="768"/>
        <v>0</v>
      </c>
      <c r="AR110" s="53">
        <f t="shared" si="769"/>
        <v>0</v>
      </c>
      <c r="AS110" s="75">
        <v>0</v>
      </c>
      <c r="AT110" s="75">
        <v>0</v>
      </c>
      <c r="AU110" s="52">
        <f t="shared" si="770"/>
        <v>0</v>
      </c>
      <c r="AV110" s="52">
        <f t="shared" si="771"/>
        <v>0</v>
      </c>
      <c r="AW110" s="52"/>
      <c r="AX110" s="52"/>
      <c r="AY110" s="52"/>
      <c r="AZ110" s="52"/>
      <c r="BA110" s="52"/>
      <c r="BB110" s="52"/>
      <c r="BC110" s="52">
        <f t="shared" si="772"/>
        <v>0</v>
      </c>
      <c r="BD110" s="52"/>
      <c r="BE110" s="52"/>
      <c r="BF110" s="52"/>
      <c r="BG110" s="52">
        <f t="shared" si="773"/>
        <v>0</v>
      </c>
      <c r="BH110" s="52">
        <f t="shared" si="774"/>
        <v>0</v>
      </c>
      <c r="BI110" s="54" t="s">
        <v>233</v>
      </c>
      <c r="BJ110" s="52">
        <v>24500</v>
      </c>
      <c r="BK110" s="53">
        <f t="shared" si="775"/>
        <v>0</v>
      </c>
      <c r="BL110" s="53">
        <f t="shared" si="776"/>
        <v>0</v>
      </c>
      <c r="BM110" s="53">
        <f t="shared" si="777"/>
        <v>0</v>
      </c>
    </row>
    <row r="111" spans="1:65" x14ac:dyDescent="0.25">
      <c r="A111" s="2">
        <v>1433</v>
      </c>
      <c r="B111" s="18">
        <v>600170608</v>
      </c>
      <c r="C111" s="18" t="s">
        <v>127</v>
      </c>
      <c r="D111" s="2">
        <v>3141</v>
      </c>
      <c r="E111" s="2" t="s">
        <v>63</v>
      </c>
      <c r="F111" s="18" t="s">
        <v>218</v>
      </c>
      <c r="G111" s="52">
        <f t="shared" si="754"/>
        <v>0</v>
      </c>
      <c r="H111" s="52">
        <f t="shared" si="755"/>
        <v>0</v>
      </c>
      <c r="I111" s="52"/>
      <c r="J111" s="52"/>
      <c r="K111" s="52"/>
      <c r="L111" s="52"/>
      <c r="M111" s="52"/>
      <c r="N111" s="52"/>
      <c r="O111" s="52">
        <f t="shared" si="756"/>
        <v>0</v>
      </c>
      <c r="P111" s="52"/>
      <c r="Q111" s="52"/>
      <c r="R111" s="52"/>
      <c r="S111" s="52">
        <f t="shared" si="757"/>
        <v>0</v>
      </c>
      <c r="T111" s="52">
        <f t="shared" si="758"/>
        <v>0</v>
      </c>
      <c r="U111" s="54">
        <v>39000</v>
      </c>
      <c r="V111" s="52">
        <v>23600</v>
      </c>
      <c r="W111" s="53">
        <f t="shared" si="759"/>
        <v>0</v>
      </c>
      <c r="X111" s="53">
        <f t="shared" si="760"/>
        <v>0</v>
      </c>
      <c r="Y111" s="53">
        <f t="shared" si="761"/>
        <v>0</v>
      </c>
      <c r="Z111" s="52">
        <f t="shared" si="762"/>
        <v>0</v>
      </c>
      <c r="AA111" s="52">
        <f t="shared" si="763"/>
        <v>0</v>
      </c>
      <c r="AB111" s="52"/>
      <c r="AC111" s="52"/>
      <c r="AD111" s="52"/>
      <c r="AE111" s="52"/>
      <c r="AF111" s="52"/>
      <c r="AG111" s="52"/>
      <c r="AH111" s="52">
        <f t="shared" si="764"/>
        <v>0</v>
      </c>
      <c r="AI111" s="52"/>
      <c r="AJ111" s="52"/>
      <c r="AK111" s="52"/>
      <c r="AL111" s="52">
        <f t="shared" si="765"/>
        <v>0</v>
      </c>
      <c r="AM111" s="52">
        <f t="shared" si="766"/>
        <v>0</v>
      </c>
      <c r="AN111" s="54" t="s">
        <v>233</v>
      </c>
      <c r="AO111" s="52">
        <v>24500</v>
      </c>
      <c r="AP111" s="53">
        <f t="shared" si="767"/>
        <v>0</v>
      </c>
      <c r="AQ111" s="53">
        <f t="shared" si="768"/>
        <v>0</v>
      </c>
      <c r="AR111" s="53">
        <f t="shared" si="769"/>
        <v>0</v>
      </c>
      <c r="AS111" s="75">
        <v>0</v>
      </c>
      <c r="AT111" s="75">
        <v>0</v>
      </c>
      <c r="AU111" s="52">
        <f t="shared" si="770"/>
        <v>0</v>
      </c>
      <c r="AV111" s="52">
        <f t="shared" si="771"/>
        <v>0</v>
      </c>
      <c r="AW111" s="52"/>
      <c r="AX111" s="52"/>
      <c r="AY111" s="52"/>
      <c r="AZ111" s="52"/>
      <c r="BA111" s="52"/>
      <c r="BB111" s="52"/>
      <c r="BC111" s="52">
        <f t="shared" si="772"/>
        <v>0</v>
      </c>
      <c r="BD111" s="52"/>
      <c r="BE111" s="52"/>
      <c r="BF111" s="52"/>
      <c r="BG111" s="52">
        <f t="shared" si="773"/>
        <v>0</v>
      </c>
      <c r="BH111" s="52">
        <f t="shared" si="774"/>
        <v>0</v>
      </c>
      <c r="BI111" s="54" t="s">
        <v>233</v>
      </c>
      <c r="BJ111" s="52">
        <v>24500</v>
      </c>
      <c r="BK111" s="53">
        <f t="shared" si="775"/>
        <v>0</v>
      </c>
      <c r="BL111" s="53">
        <f t="shared" si="776"/>
        <v>0</v>
      </c>
      <c r="BM111" s="53">
        <f t="shared" si="777"/>
        <v>0</v>
      </c>
    </row>
    <row r="112" spans="1:65" x14ac:dyDescent="0.25">
      <c r="A112" s="2">
        <v>1433</v>
      </c>
      <c r="B112" s="18">
        <v>600170608</v>
      </c>
      <c r="C112" s="18" t="s">
        <v>127</v>
      </c>
      <c r="D112" s="2">
        <v>3147</v>
      </c>
      <c r="E112" s="2" t="s">
        <v>64</v>
      </c>
      <c r="F112" s="18" t="s">
        <v>218</v>
      </c>
      <c r="G112" s="52">
        <f t="shared" si="754"/>
        <v>518806</v>
      </c>
      <c r="H112" s="52">
        <f t="shared" si="755"/>
        <v>0</v>
      </c>
      <c r="I112" s="52"/>
      <c r="J112" s="52"/>
      <c r="K112" s="52"/>
      <c r="L112" s="52"/>
      <c r="M112" s="52"/>
      <c r="N112" s="52"/>
      <c r="O112" s="52">
        <f t="shared" si="756"/>
        <v>518806</v>
      </c>
      <c r="P112" s="43"/>
      <c r="Q112" s="43">
        <v>518806</v>
      </c>
      <c r="R112" s="43"/>
      <c r="S112" s="52">
        <f t="shared" si="757"/>
        <v>0</v>
      </c>
      <c r="T112" s="52">
        <f t="shared" si="758"/>
        <v>-518806</v>
      </c>
      <c r="U112" s="52">
        <v>39000</v>
      </c>
      <c r="V112" s="52">
        <v>23600</v>
      </c>
      <c r="W112" s="53">
        <f t="shared" si="759"/>
        <v>0</v>
      </c>
      <c r="X112" s="53">
        <f t="shared" si="760"/>
        <v>-2.2000000000000002</v>
      </c>
      <c r="Y112" s="53">
        <f t="shared" si="761"/>
        <v>-2.2000000000000002</v>
      </c>
      <c r="Z112" s="52">
        <f t="shared" si="762"/>
        <v>518806</v>
      </c>
      <c r="AA112" s="52">
        <f t="shared" si="763"/>
        <v>0</v>
      </c>
      <c r="AB112" s="52"/>
      <c r="AC112" s="52"/>
      <c r="AD112" s="52"/>
      <c r="AE112" s="52"/>
      <c r="AF112" s="52"/>
      <c r="AG112" s="52"/>
      <c r="AH112" s="52">
        <f t="shared" si="764"/>
        <v>518806</v>
      </c>
      <c r="AI112" s="43"/>
      <c r="AJ112" s="43">
        <v>518806</v>
      </c>
      <c r="AK112" s="43"/>
      <c r="AL112" s="52">
        <f t="shared" si="765"/>
        <v>0</v>
      </c>
      <c r="AM112" s="52">
        <f t="shared" si="766"/>
        <v>103761</v>
      </c>
      <c r="AN112" s="52">
        <v>40700</v>
      </c>
      <c r="AO112" s="52">
        <v>22100</v>
      </c>
      <c r="AP112" s="53">
        <f t="shared" si="767"/>
        <v>0</v>
      </c>
      <c r="AQ112" s="53">
        <f t="shared" si="768"/>
        <v>-0.14999999999999991</v>
      </c>
      <c r="AR112" s="53">
        <f t="shared" si="769"/>
        <v>-0.14999999999999991</v>
      </c>
      <c r="AS112" s="75">
        <v>0</v>
      </c>
      <c r="AT112" s="75">
        <v>-2.2000000000000002</v>
      </c>
      <c r="AU112" s="52">
        <f t="shared" si="770"/>
        <v>518806</v>
      </c>
      <c r="AV112" s="52">
        <f t="shared" si="771"/>
        <v>0</v>
      </c>
      <c r="AW112" s="52"/>
      <c r="AX112" s="52"/>
      <c r="AY112" s="52"/>
      <c r="AZ112" s="52"/>
      <c r="BA112" s="52"/>
      <c r="BB112" s="52"/>
      <c r="BC112" s="52">
        <f t="shared" si="772"/>
        <v>518806</v>
      </c>
      <c r="BD112" s="43"/>
      <c r="BE112" s="43">
        <v>518806</v>
      </c>
      <c r="BF112" s="43"/>
      <c r="BG112" s="52">
        <f t="shared" si="773"/>
        <v>0</v>
      </c>
      <c r="BH112" s="52">
        <f t="shared" si="774"/>
        <v>103761</v>
      </c>
      <c r="BI112" s="52">
        <v>40700</v>
      </c>
      <c r="BJ112" s="52">
        <v>22100</v>
      </c>
      <c r="BK112" s="53">
        <f t="shared" si="775"/>
        <v>0</v>
      </c>
      <c r="BL112" s="53">
        <f t="shared" si="776"/>
        <v>-2.35</v>
      </c>
      <c r="BM112" s="53">
        <f t="shared" si="777"/>
        <v>-2.35</v>
      </c>
    </row>
    <row r="113" spans="1:65" x14ac:dyDescent="0.25">
      <c r="A113" s="2">
        <v>1433</v>
      </c>
      <c r="B113" s="18">
        <v>600170608</v>
      </c>
      <c r="C113" s="18" t="s">
        <v>127</v>
      </c>
      <c r="D113" s="2">
        <v>3147</v>
      </c>
      <c r="E113" s="2" t="s">
        <v>64</v>
      </c>
      <c r="F113" s="18" t="s">
        <v>218</v>
      </c>
      <c r="G113" s="52">
        <f t="shared" si="754"/>
        <v>0</v>
      </c>
      <c r="H113" s="52">
        <f t="shared" si="755"/>
        <v>0</v>
      </c>
      <c r="I113" s="52"/>
      <c r="J113" s="52"/>
      <c r="K113" s="52"/>
      <c r="L113" s="52"/>
      <c r="M113" s="52"/>
      <c r="N113" s="52"/>
      <c r="O113" s="52">
        <f t="shared" si="756"/>
        <v>0</v>
      </c>
      <c r="P113" s="52"/>
      <c r="Q113" s="52"/>
      <c r="R113" s="52"/>
      <c r="S113" s="52">
        <f t="shared" si="757"/>
        <v>0</v>
      </c>
      <c r="T113" s="52">
        <f t="shared" si="758"/>
        <v>0</v>
      </c>
      <c r="U113" s="52">
        <v>39000</v>
      </c>
      <c r="V113" s="52">
        <v>23600</v>
      </c>
      <c r="W113" s="53">
        <f t="shared" si="759"/>
        <v>0</v>
      </c>
      <c r="X113" s="53">
        <f t="shared" si="760"/>
        <v>0</v>
      </c>
      <c r="Y113" s="53">
        <f t="shared" si="761"/>
        <v>0</v>
      </c>
      <c r="Z113" s="52">
        <f t="shared" si="762"/>
        <v>0</v>
      </c>
      <c r="AA113" s="52">
        <f t="shared" si="763"/>
        <v>0</v>
      </c>
      <c r="AB113" s="52"/>
      <c r="AC113" s="52"/>
      <c r="AD113" s="52"/>
      <c r="AE113" s="52"/>
      <c r="AF113" s="52"/>
      <c r="AG113" s="52"/>
      <c r="AH113" s="52">
        <f t="shared" si="764"/>
        <v>0</v>
      </c>
      <c r="AI113" s="52"/>
      <c r="AJ113" s="52"/>
      <c r="AK113" s="52"/>
      <c r="AL113" s="52">
        <f t="shared" si="765"/>
        <v>0</v>
      </c>
      <c r="AM113" s="52">
        <f t="shared" si="766"/>
        <v>0</v>
      </c>
      <c r="AN113" s="52">
        <v>40700</v>
      </c>
      <c r="AO113" s="52">
        <v>22100</v>
      </c>
      <c r="AP113" s="53">
        <f t="shared" si="767"/>
        <v>0</v>
      </c>
      <c r="AQ113" s="53">
        <f t="shared" si="768"/>
        <v>0</v>
      </c>
      <c r="AR113" s="53">
        <f t="shared" si="769"/>
        <v>0</v>
      </c>
      <c r="AS113" s="75">
        <v>0</v>
      </c>
      <c r="AT113" s="75">
        <v>0</v>
      </c>
      <c r="AU113" s="52">
        <f t="shared" si="770"/>
        <v>0</v>
      </c>
      <c r="AV113" s="52">
        <f t="shared" si="771"/>
        <v>0</v>
      </c>
      <c r="AW113" s="52"/>
      <c r="AX113" s="52"/>
      <c r="AY113" s="52"/>
      <c r="AZ113" s="52"/>
      <c r="BA113" s="52"/>
      <c r="BB113" s="52"/>
      <c r="BC113" s="52">
        <f t="shared" si="772"/>
        <v>0</v>
      </c>
      <c r="BD113" s="52"/>
      <c r="BE113" s="52"/>
      <c r="BF113" s="52"/>
      <c r="BG113" s="52">
        <f t="shared" si="773"/>
        <v>0</v>
      </c>
      <c r="BH113" s="52">
        <f t="shared" si="774"/>
        <v>0</v>
      </c>
      <c r="BI113" s="52">
        <v>40700</v>
      </c>
      <c r="BJ113" s="52">
        <v>22100</v>
      </c>
      <c r="BK113" s="53">
        <f t="shared" si="775"/>
        <v>0</v>
      </c>
      <c r="BL113" s="53">
        <f t="shared" si="776"/>
        <v>0</v>
      </c>
      <c r="BM113" s="53">
        <f t="shared" si="777"/>
        <v>0</v>
      </c>
    </row>
    <row r="114" spans="1:65" x14ac:dyDescent="0.25">
      <c r="A114" s="23"/>
      <c r="B114" s="24"/>
      <c r="C114" s="24" t="s">
        <v>186</v>
      </c>
      <c r="D114" s="23"/>
      <c r="E114" s="23"/>
      <c r="F114" s="24"/>
      <c r="G114" s="25">
        <f t="shared" ref="G114:Y114" si="778">SUBTOTAL(9,G107:G113)</f>
        <v>1107706</v>
      </c>
      <c r="H114" s="25">
        <f t="shared" si="778"/>
        <v>0</v>
      </c>
      <c r="I114" s="25">
        <f t="shared" si="778"/>
        <v>0</v>
      </c>
      <c r="J114" s="25">
        <f t="shared" si="778"/>
        <v>0</v>
      </c>
      <c r="K114" s="25">
        <f t="shared" si="778"/>
        <v>0</v>
      </c>
      <c r="L114" s="25">
        <f t="shared" si="778"/>
        <v>0</v>
      </c>
      <c r="M114" s="25">
        <f t="shared" si="778"/>
        <v>0</v>
      </c>
      <c r="N114" s="25">
        <f t="shared" si="778"/>
        <v>0</v>
      </c>
      <c r="O114" s="25">
        <f t="shared" si="778"/>
        <v>1107706</v>
      </c>
      <c r="P114" s="25">
        <f t="shared" si="778"/>
        <v>30000</v>
      </c>
      <c r="Q114" s="25">
        <f t="shared" si="778"/>
        <v>1077706</v>
      </c>
      <c r="R114" s="25">
        <f t="shared" si="778"/>
        <v>0</v>
      </c>
      <c r="S114" s="25">
        <f t="shared" si="778"/>
        <v>0</v>
      </c>
      <c r="T114" s="25">
        <f t="shared" si="778"/>
        <v>-1107706</v>
      </c>
      <c r="U114" s="34">
        <v>39000</v>
      </c>
      <c r="V114" s="34">
        <v>23600</v>
      </c>
      <c r="W114" s="26">
        <f t="shared" si="778"/>
        <v>0</v>
      </c>
      <c r="X114" s="26">
        <f t="shared" si="778"/>
        <v>-4.57</v>
      </c>
      <c r="Y114" s="26">
        <f t="shared" si="778"/>
        <v>-4.57</v>
      </c>
      <c r="Z114" s="25">
        <f t="shared" ref="Z114:AM114" si="779">SUBTOTAL(9,Z107:Z113)</f>
        <v>1107706</v>
      </c>
      <c r="AA114" s="25">
        <f t="shared" si="779"/>
        <v>0</v>
      </c>
      <c r="AB114" s="25">
        <f t="shared" si="779"/>
        <v>0</v>
      </c>
      <c r="AC114" s="25">
        <f t="shared" si="779"/>
        <v>0</v>
      </c>
      <c r="AD114" s="25">
        <f t="shared" si="779"/>
        <v>0</v>
      </c>
      <c r="AE114" s="25">
        <f t="shared" si="779"/>
        <v>0</v>
      </c>
      <c r="AF114" s="25">
        <f t="shared" si="779"/>
        <v>0</v>
      </c>
      <c r="AG114" s="25">
        <f t="shared" si="779"/>
        <v>0</v>
      </c>
      <c r="AH114" s="25">
        <f t="shared" si="779"/>
        <v>1107706</v>
      </c>
      <c r="AI114" s="25">
        <f t="shared" si="779"/>
        <v>30000</v>
      </c>
      <c r="AJ114" s="25">
        <f t="shared" si="779"/>
        <v>1077706</v>
      </c>
      <c r="AK114" s="25">
        <f t="shared" si="779"/>
        <v>0</v>
      </c>
      <c r="AL114" s="25">
        <f t="shared" si="779"/>
        <v>0</v>
      </c>
      <c r="AM114" s="25">
        <f t="shared" si="779"/>
        <v>221541</v>
      </c>
      <c r="AN114" s="34">
        <v>39000</v>
      </c>
      <c r="AO114" s="34">
        <v>23600</v>
      </c>
      <c r="AP114" s="26">
        <f t="shared" ref="AP114:AR114" si="780">SUBTOTAL(9,AP107:AP113)</f>
        <v>0</v>
      </c>
      <c r="AQ114" s="26">
        <f t="shared" si="780"/>
        <v>-1.0000000000000009E-2</v>
      </c>
      <c r="AR114" s="26">
        <f t="shared" si="780"/>
        <v>-1.0000000000000009E-2</v>
      </c>
      <c r="AS114" s="76">
        <v>0</v>
      </c>
      <c r="AT114" s="76">
        <v>-4.57</v>
      </c>
      <c r="AU114" s="25">
        <f t="shared" ref="AU114:BH114" si="781">SUBTOTAL(9,AU107:AU113)</f>
        <v>1107706</v>
      </c>
      <c r="AV114" s="25">
        <f t="shared" si="781"/>
        <v>0</v>
      </c>
      <c r="AW114" s="25">
        <f t="shared" si="781"/>
        <v>0</v>
      </c>
      <c r="AX114" s="25">
        <f t="shared" si="781"/>
        <v>0</v>
      </c>
      <c r="AY114" s="25">
        <f t="shared" si="781"/>
        <v>0</v>
      </c>
      <c r="AZ114" s="25">
        <f t="shared" si="781"/>
        <v>0</v>
      </c>
      <c r="BA114" s="25">
        <f t="shared" si="781"/>
        <v>0</v>
      </c>
      <c r="BB114" s="25">
        <f t="shared" si="781"/>
        <v>0</v>
      </c>
      <c r="BC114" s="25">
        <f t="shared" si="781"/>
        <v>1107706</v>
      </c>
      <c r="BD114" s="25">
        <f t="shared" si="781"/>
        <v>30000</v>
      </c>
      <c r="BE114" s="25">
        <f t="shared" si="781"/>
        <v>1077706</v>
      </c>
      <c r="BF114" s="25">
        <f t="shared" si="781"/>
        <v>0</v>
      </c>
      <c r="BG114" s="25">
        <f t="shared" si="781"/>
        <v>0</v>
      </c>
      <c r="BH114" s="25">
        <f t="shared" si="781"/>
        <v>221541</v>
      </c>
      <c r="BI114" s="34">
        <v>39000</v>
      </c>
      <c r="BJ114" s="34">
        <v>23600</v>
      </c>
      <c r="BK114" s="26">
        <f t="shared" ref="BK114:BM114" si="782">SUBTOTAL(9,BK107:BK113)</f>
        <v>0</v>
      </c>
      <c r="BL114" s="26">
        <f t="shared" si="782"/>
        <v>-4.58</v>
      </c>
      <c r="BM114" s="26">
        <f t="shared" si="782"/>
        <v>-4.58</v>
      </c>
    </row>
    <row r="115" spans="1:65" x14ac:dyDescent="0.25">
      <c r="A115" s="2">
        <v>1434</v>
      </c>
      <c r="B115" s="18">
        <v>600170896</v>
      </c>
      <c r="C115" s="18" t="s">
        <v>128</v>
      </c>
      <c r="D115" s="2">
        <v>3123</v>
      </c>
      <c r="E115" s="2" t="s">
        <v>60</v>
      </c>
      <c r="F115" s="18" t="s">
        <v>61</v>
      </c>
      <c r="G115" s="52">
        <f t="shared" ref="G115:G118" si="783">H115+O115</f>
        <v>850296</v>
      </c>
      <c r="H115" s="52">
        <f t="shared" ref="H115:H118" si="784">J115+K115+L115+M115+N115</f>
        <v>713900</v>
      </c>
      <c r="I115" s="50">
        <v>29.5</v>
      </c>
      <c r="J115" s="47">
        <v>713900</v>
      </c>
      <c r="K115" s="43"/>
      <c r="L115" s="43"/>
      <c r="M115" s="43"/>
      <c r="N115" s="43"/>
      <c r="O115" s="52">
        <f t="shared" ref="O115:O118" si="785">P115+Q115+R115</f>
        <v>136396</v>
      </c>
      <c r="P115" s="43">
        <v>20000</v>
      </c>
      <c r="Q115" s="43">
        <v>20000</v>
      </c>
      <c r="R115" s="43">
        <v>96396</v>
      </c>
      <c r="S115" s="52">
        <f t="shared" ref="S115:S118" si="786">(K115+L115+M115)*-1</f>
        <v>0</v>
      </c>
      <c r="T115" s="52">
        <f t="shared" ref="T115:T118" si="787">(P115+Q115)*-1</f>
        <v>-40000</v>
      </c>
      <c r="U115" s="52">
        <v>39000</v>
      </c>
      <c r="V115" s="52">
        <v>23600</v>
      </c>
      <c r="W115" s="53">
        <f t="shared" ref="W115:W118" si="788">IF(S115=0,0,ROUND((L115+M115)/U115/10,2)*-1)</f>
        <v>0</v>
      </c>
      <c r="X115" s="53">
        <f t="shared" ref="X115:X118" si="789">IF(T115=0,0,ROUND(Q115/V115/10,2)*-1)</f>
        <v>-0.08</v>
      </c>
      <c r="Y115" s="53">
        <f t="shared" ref="Y115:Y118" si="790">SUM(W115:X115)</f>
        <v>-0.08</v>
      </c>
      <c r="Z115" s="52">
        <f t="shared" ref="Z115:Z118" si="791">AA115+AH115</f>
        <v>850296</v>
      </c>
      <c r="AA115" s="52">
        <f t="shared" ref="AA115:AA118" si="792">AC115+AD115+AE115+AF115+AG115</f>
        <v>713900</v>
      </c>
      <c r="AB115" s="50">
        <v>29.5</v>
      </c>
      <c r="AC115" s="47">
        <v>713900</v>
      </c>
      <c r="AD115" s="43"/>
      <c r="AE115" s="43"/>
      <c r="AF115" s="43"/>
      <c r="AG115" s="43"/>
      <c r="AH115" s="52">
        <f t="shared" ref="AH115:AH118" si="793">AI115+AJ115+AK115</f>
        <v>136396</v>
      </c>
      <c r="AI115" s="43">
        <v>20000</v>
      </c>
      <c r="AJ115" s="43">
        <v>20000</v>
      </c>
      <c r="AK115" s="43">
        <v>96396</v>
      </c>
      <c r="AL115" s="52">
        <f t="shared" ref="AL115:AL118" si="794">ROUND((AD115+AE115+AF115)*20%,0)</f>
        <v>0</v>
      </c>
      <c r="AM115" s="52">
        <f t="shared" ref="AM115:AM118" si="795">ROUND((AI115+AJ115)*20%,0)</f>
        <v>8000</v>
      </c>
      <c r="AN115" s="52">
        <v>50815</v>
      </c>
      <c r="AO115" s="52">
        <v>25126</v>
      </c>
      <c r="AP115" s="53">
        <f t="shared" ref="AP115:AP118" si="796">IF(AL115=0,0,ROUND((AE115+AF115)/AN115/10,2)+AS115)*-1</f>
        <v>0</v>
      </c>
      <c r="AQ115" s="53">
        <f t="shared" ref="AQ115:AQ118" si="797">IF(AM115=0,0,ROUND((AJ115)/AO115/10,2)+AT115)*-1</f>
        <v>0</v>
      </c>
      <c r="AR115" s="53">
        <f t="shared" ref="AR115:AR118" si="798">SUM(AP115:AQ115)</f>
        <v>0</v>
      </c>
      <c r="AS115" s="75">
        <v>0</v>
      </c>
      <c r="AT115" s="75">
        <v>-0.08</v>
      </c>
      <c r="AU115" s="52">
        <f t="shared" ref="AU115:AU118" si="799">AV115+BC115</f>
        <v>850296</v>
      </c>
      <c r="AV115" s="52">
        <f t="shared" ref="AV115:AV118" si="800">AX115+AY115+AZ115+BA115+BB115</f>
        <v>713900</v>
      </c>
      <c r="AW115" s="50">
        <v>29.5</v>
      </c>
      <c r="AX115" s="47">
        <v>713900</v>
      </c>
      <c r="AY115" s="43"/>
      <c r="AZ115" s="43"/>
      <c r="BA115" s="43"/>
      <c r="BB115" s="43"/>
      <c r="BC115" s="52">
        <f t="shared" ref="BC115:BC118" si="801">BD115+BE115+BF115</f>
        <v>136396</v>
      </c>
      <c r="BD115" s="43">
        <v>20000</v>
      </c>
      <c r="BE115" s="43">
        <v>20000</v>
      </c>
      <c r="BF115" s="43">
        <v>96396</v>
      </c>
      <c r="BG115" s="52">
        <f t="shared" ref="BG115:BG118" si="802">ROUND((AY115+AZ115+BA115)*20%,0)</f>
        <v>0</v>
      </c>
      <c r="BH115" s="52">
        <f t="shared" ref="BH115:BH118" si="803">ROUND((BD115+BE115)*20%,0)</f>
        <v>8000</v>
      </c>
      <c r="BI115" s="52">
        <v>50815</v>
      </c>
      <c r="BJ115" s="52">
        <v>25126</v>
      </c>
      <c r="BK115" s="53">
        <f t="shared" ref="BK115:BK118" si="804">IF(BG115=0,0,ROUND((AZ115+BA115)/BI115/10,2)+BN115)*-1</f>
        <v>0</v>
      </c>
      <c r="BL115" s="53">
        <f t="shared" ref="BL115:BL118" si="805">IF(BH115=0,0,ROUND((BE115)/BJ115/10,2)+BO115)*-1</f>
        <v>-0.08</v>
      </c>
      <c r="BM115" s="53">
        <f t="shared" ref="BM115:BM118" si="806">SUM(BK115:BL115)</f>
        <v>-0.08</v>
      </c>
    </row>
    <row r="116" spans="1:65" x14ac:dyDescent="0.25">
      <c r="A116" s="2">
        <v>1434</v>
      </c>
      <c r="B116" s="18">
        <v>600170896</v>
      </c>
      <c r="C116" s="18" t="s">
        <v>128</v>
      </c>
      <c r="D116" s="2">
        <v>3123</v>
      </c>
      <c r="E116" s="2" t="s">
        <v>62</v>
      </c>
      <c r="F116" s="18" t="s">
        <v>218</v>
      </c>
      <c r="G116" s="52">
        <f t="shared" si="783"/>
        <v>0</v>
      </c>
      <c r="H116" s="52">
        <f t="shared" si="784"/>
        <v>0</v>
      </c>
      <c r="I116" s="52"/>
      <c r="J116" s="52"/>
      <c r="K116" s="52"/>
      <c r="L116" s="52"/>
      <c r="M116" s="52"/>
      <c r="N116" s="52"/>
      <c r="O116" s="52">
        <f t="shared" si="785"/>
        <v>0</v>
      </c>
      <c r="P116" s="52"/>
      <c r="Q116" s="52"/>
      <c r="R116" s="52"/>
      <c r="S116" s="52">
        <f t="shared" si="786"/>
        <v>0</v>
      </c>
      <c r="T116" s="52">
        <f t="shared" si="787"/>
        <v>0</v>
      </c>
      <c r="U116" s="55" t="s">
        <v>233</v>
      </c>
      <c r="V116" s="55" t="s">
        <v>233</v>
      </c>
      <c r="W116" s="53">
        <f t="shared" si="788"/>
        <v>0</v>
      </c>
      <c r="X116" s="53">
        <f t="shared" si="789"/>
        <v>0</v>
      </c>
      <c r="Y116" s="53">
        <f t="shared" si="790"/>
        <v>0</v>
      </c>
      <c r="Z116" s="52">
        <f t="shared" si="791"/>
        <v>0</v>
      </c>
      <c r="AA116" s="52">
        <f t="shared" si="792"/>
        <v>0</v>
      </c>
      <c r="AB116" s="52"/>
      <c r="AC116" s="52"/>
      <c r="AD116" s="52"/>
      <c r="AE116" s="52"/>
      <c r="AF116" s="52"/>
      <c r="AG116" s="52"/>
      <c r="AH116" s="52">
        <f t="shared" si="793"/>
        <v>0</v>
      </c>
      <c r="AI116" s="52"/>
      <c r="AJ116" s="52"/>
      <c r="AK116" s="52"/>
      <c r="AL116" s="52">
        <f t="shared" si="794"/>
        <v>0</v>
      </c>
      <c r="AM116" s="52">
        <f t="shared" si="795"/>
        <v>0</v>
      </c>
      <c r="AN116" s="55" t="s">
        <v>233</v>
      </c>
      <c r="AO116" s="55" t="s">
        <v>233</v>
      </c>
      <c r="AP116" s="53">
        <f t="shared" si="796"/>
        <v>0</v>
      </c>
      <c r="AQ116" s="53">
        <f t="shared" si="797"/>
        <v>0</v>
      </c>
      <c r="AR116" s="53">
        <f t="shared" si="798"/>
        <v>0</v>
      </c>
      <c r="AS116" s="75">
        <v>0</v>
      </c>
      <c r="AT116" s="75">
        <v>0</v>
      </c>
      <c r="AU116" s="52">
        <f t="shared" si="799"/>
        <v>0</v>
      </c>
      <c r="AV116" s="52">
        <f t="shared" si="800"/>
        <v>0</v>
      </c>
      <c r="AW116" s="52"/>
      <c r="AX116" s="52"/>
      <c r="AY116" s="52"/>
      <c r="AZ116" s="52"/>
      <c r="BA116" s="52"/>
      <c r="BB116" s="52"/>
      <c r="BC116" s="52">
        <f t="shared" si="801"/>
        <v>0</v>
      </c>
      <c r="BD116" s="52"/>
      <c r="BE116" s="52"/>
      <c r="BF116" s="52"/>
      <c r="BG116" s="52">
        <f t="shared" si="802"/>
        <v>0</v>
      </c>
      <c r="BH116" s="52">
        <f t="shared" si="803"/>
        <v>0</v>
      </c>
      <c r="BI116" s="55" t="s">
        <v>233</v>
      </c>
      <c r="BJ116" s="55" t="s">
        <v>233</v>
      </c>
      <c r="BK116" s="53">
        <f t="shared" si="804"/>
        <v>0</v>
      </c>
      <c r="BL116" s="53">
        <f t="shared" si="805"/>
        <v>0</v>
      </c>
      <c r="BM116" s="53">
        <f t="shared" si="806"/>
        <v>0</v>
      </c>
    </row>
    <row r="117" spans="1:65" x14ac:dyDescent="0.25">
      <c r="A117" s="2">
        <v>1434</v>
      </c>
      <c r="B117" s="18">
        <v>600170896</v>
      </c>
      <c r="C117" s="18" t="s">
        <v>128</v>
      </c>
      <c r="D117" s="2">
        <v>3141</v>
      </c>
      <c r="E117" s="2" t="s">
        <v>63</v>
      </c>
      <c r="F117" s="18" t="s">
        <v>218</v>
      </c>
      <c r="G117" s="52">
        <f t="shared" si="783"/>
        <v>0</v>
      </c>
      <c r="H117" s="52">
        <f t="shared" si="784"/>
        <v>0</v>
      </c>
      <c r="I117" s="52"/>
      <c r="J117" s="52"/>
      <c r="K117" s="52"/>
      <c r="L117" s="52"/>
      <c r="M117" s="52"/>
      <c r="N117" s="52"/>
      <c r="O117" s="52">
        <f t="shared" si="785"/>
        <v>0</v>
      </c>
      <c r="P117" s="52"/>
      <c r="Q117" s="52"/>
      <c r="R117" s="52"/>
      <c r="S117" s="52">
        <f t="shared" si="786"/>
        <v>0</v>
      </c>
      <c r="T117" s="52">
        <f t="shared" si="787"/>
        <v>0</v>
      </c>
      <c r="U117" s="54">
        <v>39000</v>
      </c>
      <c r="V117" s="52">
        <v>23600</v>
      </c>
      <c r="W117" s="53">
        <f t="shared" si="788"/>
        <v>0</v>
      </c>
      <c r="X117" s="53">
        <f t="shared" si="789"/>
        <v>0</v>
      </c>
      <c r="Y117" s="53">
        <f t="shared" si="790"/>
        <v>0</v>
      </c>
      <c r="Z117" s="52">
        <f t="shared" si="791"/>
        <v>0</v>
      </c>
      <c r="AA117" s="52">
        <f t="shared" si="792"/>
        <v>0</v>
      </c>
      <c r="AB117" s="52"/>
      <c r="AC117" s="52"/>
      <c r="AD117" s="52"/>
      <c r="AE117" s="52"/>
      <c r="AF117" s="52"/>
      <c r="AG117" s="52"/>
      <c r="AH117" s="52">
        <f t="shared" si="793"/>
        <v>0</v>
      </c>
      <c r="AI117" s="52"/>
      <c r="AJ117" s="52"/>
      <c r="AK117" s="52"/>
      <c r="AL117" s="52">
        <f t="shared" si="794"/>
        <v>0</v>
      </c>
      <c r="AM117" s="52">
        <f t="shared" si="795"/>
        <v>0</v>
      </c>
      <c r="AN117" s="54" t="s">
        <v>233</v>
      </c>
      <c r="AO117" s="52">
        <v>24500</v>
      </c>
      <c r="AP117" s="53">
        <f t="shared" si="796"/>
        <v>0</v>
      </c>
      <c r="AQ117" s="53">
        <f t="shared" si="797"/>
        <v>0</v>
      </c>
      <c r="AR117" s="53">
        <f t="shared" si="798"/>
        <v>0</v>
      </c>
      <c r="AS117" s="75">
        <v>0</v>
      </c>
      <c r="AT117" s="75">
        <v>0</v>
      </c>
      <c r="AU117" s="52">
        <f t="shared" si="799"/>
        <v>0</v>
      </c>
      <c r="AV117" s="52">
        <f t="shared" si="800"/>
        <v>0</v>
      </c>
      <c r="AW117" s="52"/>
      <c r="AX117" s="52"/>
      <c r="AY117" s="52"/>
      <c r="AZ117" s="52"/>
      <c r="BA117" s="52"/>
      <c r="BB117" s="52"/>
      <c r="BC117" s="52">
        <f t="shared" si="801"/>
        <v>0</v>
      </c>
      <c r="BD117" s="52"/>
      <c r="BE117" s="52"/>
      <c r="BF117" s="52"/>
      <c r="BG117" s="52">
        <f t="shared" si="802"/>
        <v>0</v>
      </c>
      <c r="BH117" s="52">
        <f t="shared" si="803"/>
        <v>0</v>
      </c>
      <c r="BI117" s="54" t="s">
        <v>233</v>
      </c>
      <c r="BJ117" s="52">
        <v>24500</v>
      </c>
      <c r="BK117" s="53">
        <f t="shared" si="804"/>
        <v>0</v>
      </c>
      <c r="BL117" s="53">
        <f t="shared" si="805"/>
        <v>0</v>
      </c>
      <c r="BM117" s="53">
        <f t="shared" si="806"/>
        <v>0</v>
      </c>
    </row>
    <row r="118" spans="1:65" x14ac:dyDescent="0.25">
      <c r="A118" s="2">
        <v>1434</v>
      </c>
      <c r="B118" s="18">
        <v>600170896</v>
      </c>
      <c r="C118" s="18" t="s">
        <v>128</v>
      </c>
      <c r="D118" s="2">
        <v>3147</v>
      </c>
      <c r="E118" s="2" t="s">
        <v>64</v>
      </c>
      <c r="F118" s="18" t="s">
        <v>218</v>
      </c>
      <c r="G118" s="52">
        <f t="shared" si="783"/>
        <v>0</v>
      </c>
      <c r="H118" s="52">
        <f t="shared" si="784"/>
        <v>0</v>
      </c>
      <c r="I118" s="52"/>
      <c r="J118" s="52"/>
      <c r="K118" s="52"/>
      <c r="L118" s="52"/>
      <c r="M118" s="52"/>
      <c r="N118" s="52"/>
      <c r="O118" s="52">
        <f t="shared" si="785"/>
        <v>0</v>
      </c>
      <c r="P118" s="52"/>
      <c r="Q118" s="52"/>
      <c r="R118" s="52"/>
      <c r="S118" s="52">
        <f t="shared" si="786"/>
        <v>0</v>
      </c>
      <c r="T118" s="52">
        <f t="shared" si="787"/>
        <v>0</v>
      </c>
      <c r="U118" s="52">
        <v>39000</v>
      </c>
      <c r="V118" s="52">
        <v>23600</v>
      </c>
      <c r="W118" s="53">
        <f t="shared" si="788"/>
        <v>0</v>
      </c>
      <c r="X118" s="53">
        <f t="shared" si="789"/>
        <v>0</v>
      </c>
      <c r="Y118" s="53">
        <f t="shared" si="790"/>
        <v>0</v>
      </c>
      <c r="Z118" s="52">
        <f t="shared" si="791"/>
        <v>0</v>
      </c>
      <c r="AA118" s="52">
        <f t="shared" si="792"/>
        <v>0</v>
      </c>
      <c r="AB118" s="52"/>
      <c r="AC118" s="52"/>
      <c r="AD118" s="52"/>
      <c r="AE118" s="52"/>
      <c r="AF118" s="52"/>
      <c r="AG118" s="52"/>
      <c r="AH118" s="52">
        <f t="shared" si="793"/>
        <v>0</v>
      </c>
      <c r="AI118" s="52"/>
      <c r="AJ118" s="52"/>
      <c r="AK118" s="52"/>
      <c r="AL118" s="52">
        <f t="shared" si="794"/>
        <v>0</v>
      </c>
      <c r="AM118" s="52">
        <f t="shared" si="795"/>
        <v>0</v>
      </c>
      <c r="AN118" s="52">
        <v>40700</v>
      </c>
      <c r="AO118" s="52">
        <v>22100</v>
      </c>
      <c r="AP118" s="53">
        <f t="shared" si="796"/>
        <v>0</v>
      </c>
      <c r="AQ118" s="53">
        <f t="shared" si="797"/>
        <v>0</v>
      </c>
      <c r="AR118" s="53">
        <f t="shared" si="798"/>
        <v>0</v>
      </c>
      <c r="AS118" s="75">
        <v>0</v>
      </c>
      <c r="AT118" s="75">
        <v>0</v>
      </c>
      <c r="AU118" s="52">
        <f t="shared" si="799"/>
        <v>0</v>
      </c>
      <c r="AV118" s="52">
        <f t="shared" si="800"/>
        <v>0</v>
      </c>
      <c r="AW118" s="52"/>
      <c r="AX118" s="52"/>
      <c r="AY118" s="52"/>
      <c r="AZ118" s="52"/>
      <c r="BA118" s="52"/>
      <c r="BB118" s="52"/>
      <c r="BC118" s="52">
        <f t="shared" si="801"/>
        <v>0</v>
      </c>
      <c r="BD118" s="52"/>
      <c r="BE118" s="52"/>
      <c r="BF118" s="52"/>
      <c r="BG118" s="52">
        <f t="shared" si="802"/>
        <v>0</v>
      </c>
      <c r="BH118" s="52">
        <f t="shared" si="803"/>
        <v>0</v>
      </c>
      <c r="BI118" s="52">
        <v>40700</v>
      </c>
      <c r="BJ118" s="52">
        <v>22100</v>
      </c>
      <c r="BK118" s="53">
        <f t="shared" si="804"/>
        <v>0</v>
      </c>
      <c r="BL118" s="53">
        <f t="shared" si="805"/>
        <v>0</v>
      </c>
      <c r="BM118" s="53">
        <f t="shared" si="806"/>
        <v>0</v>
      </c>
    </row>
    <row r="119" spans="1:65" x14ac:dyDescent="0.25">
      <c r="A119" s="23"/>
      <c r="B119" s="24"/>
      <c r="C119" s="24" t="s">
        <v>187</v>
      </c>
      <c r="D119" s="23"/>
      <c r="E119" s="23"/>
      <c r="F119" s="24"/>
      <c r="G119" s="25">
        <f t="shared" ref="G119:Y119" si="807">SUBTOTAL(9,G115:G118)</f>
        <v>850296</v>
      </c>
      <c r="H119" s="25">
        <f t="shared" si="807"/>
        <v>713900</v>
      </c>
      <c r="I119" s="25">
        <f t="shared" si="807"/>
        <v>29.5</v>
      </c>
      <c r="J119" s="25">
        <f t="shared" si="807"/>
        <v>713900</v>
      </c>
      <c r="K119" s="25">
        <f t="shared" si="807"/>
        <v>0</v>
      </c>
      <c r="L119" s="25">
        <f t="shared" si="807"/>
        <v>0</v>
      </c>
      <c r="M119" s="25">
        <f t="shared" si="807"/>
        <v>0</v>
      </c>
      <c r="N119" s="25">
        <f t="shared" si="807"/>
        <v>0</v>
      </c>
      <c r="O119" s="25">
        <f t="shared" si="807"/>
        <v>136396</v>
      </c>
      <c r="P119" s="25">
        <f t="shared" si="807"/>
        <v>20000</v>
      </c>
      <c r="Q119" s="25">
        <f t="shared" si="807"/>
        <v>20000</v>
      </c>
      <c r="R119" s="25">
        <f t="shared" si="807"/>
        <v>96396</v>
      </c>
      <c r="S119" s="25">
        <f t="shared" si="807"/>
        <v>0</v>
      </c>
      <c r="T119" s="25">
        <f t="shared" si="807"/>
        <v>-40000</v>
      </c>
      <c r="U119" s="34">
        <v>39000</v>
      </c>
      <c r="V119" s="34">
        <v>23600</v>
      </c>
      <c r="W119" s="26">
        <f t="shared" si="807"/>
        <v>0</v>
      </c>
      <c r="X119" s="26">
        <f t="shared" si="807"/>
        <v>-0.08</v>
      </c>
      <c r="Y119" s="26">
        <f t="shared" si="807"/>
        <v>-0.08</v>
      </c>
      <c r="Z119" s="25">
        <f t="shared" ref="Z119:AM119" si="808">SUBTOTAL(9,Z115:Z118)</f>
        <v>850296</v>
      </c>
      <c r="AA119" s="25">
        <f t="shared" si="808"/>
        <v>713900</v>
      </c>
      <c r="AB119" s="25">
        <f t="shared" si="808"/>
        <v>29.5</v>
      </c>
      <c r="AC119" s="25">
        <f t="shared" si="808"/>
        <v>713900</v>
      </c>
      <c r="AD119" s="25">
        <f t="shared" si="808"/>
        <v>0</v>
      </c>
      <c r="AE119" s="25">
        <f t="shared" si="808"/>
        <v>0</v>
      </c>
      <c r="AF119" s="25">
        <f t="shared" si="808"/>
        <v>0</v>
      </c>
      <c r="AG119" s="25">
        <f t="shared" si="808"/>
        <v>0</v>
      </c>
      <c r="AH119" s="25">
        <f t="shared" si="808"/>
        <v>136396</v>
      </c>
      <c r="AI119" s="25">
        <f t="shared" si="808"/>
        <v>20000</v>
      </c>
      <c r="AJ119" s="25">
        <f t="shared" si="808"/>
        <v>20000</v>
      </c>
      <c r="AK119" s="25">
        <f t="shared" si="808"/>
        <v>96396</v>
      </c>
      <c r="AL119" s="25">
        <f t="shared" si="808"/>
        <v>0</v>
      </c>
      <c r="AM119" s="25">
        <f t="shared" si="808"/>
        <v>8000</v>
      </c>
      <c r="AN119" s="34">
        <v>39000</v>
      </c>
      <c r="AO119" s="34">
        <v>23600</v>
      </c>
      <c r="AP119" s="26">
        <f t="shared" ref="AP119:AR119" si="809">SUBTOTAL(9,AP115:AP118)</f>
        <v>0</v>
      </c>
      <c r="AQ119" s="26">
        <f t="shared" si="809"/>
        <v>0</v>
      </c>
      <c r="AR119" s="26">
        <f t="shared" si="809"/>
        <v>0</v>
      </c>
      <c r="AS119" s="76">
        <v>0</v>
      </c>
      <c r="AT119" s="76">
        <v>-0.08</v>
      </c>
      <c r="AU119" s="25">
        <f t="shared" ref="AU119:BH119" si="810">SUBTOTAL(9,AU115:AU118)</f>
        <v>850296</v>
      </c>
      <c r="AV119" s="25">
        <f t="shared" si="810"/>
        <v>713900</v>
      </c>
      <c r="AW119" s="25">
        <f t="shared" si="810"/>
        <v>29.5</v>
      </c>
      <c r="AX119" s="25">
        <f t="shared" si="810"/>
        <v>713900</v>
      </c>
      <c r="AY119" s="25">
        <f t="shared" si="810"/>
        <v>0</v>
      </c>
      <c r="AZ119" s="25">
        <f t="shared" si="810"/>
        <v>0</v>
      </c>
      <c r="BA119" s="25">
        <f t="shared" si="810"/>
        <v>0</v>
      </c>
      <c r="BB119" s="25">
        <f t="shared" si="810"/>
        <v>0</v>
      </c>
      <c r="BC119" s="25">
        <f t="shared" si="810"/>
        <v>136396</v>
      </c>
      <c r="BD119" s="25">
        <f t="shared" si="810"/>
        <v>20000</v>
      </c>
      <c r="BE119" s="25">
        <f t="shared" si="810"/>
        <v>20000</v>
      </c>
      <c r="BF119" s="25">
        <f t="shared" si="810"/>
        <v>96396</v>
      </c>
      <c r="BG119" s="25">
        <f t="shared" si="810"/>
        <v>0</v>
      </c>
      <c r="BH119" s="25">
        <f t="shared" si="810"/>
        <v>8000</v>
      </c>
      <c r="BI119" s="34">
        <v>39000</v>
      </c>
      <c r="BJ119" s="34">
        <v>23600</v>
      </c>
      <c r="BK119" s="26">
        <f t="shared" ref="BK119:BM119" si="811">SUBTOTAL(9,BK115:BK118)</f>
        <v>0</v>
      </c>
      <c r="BL119" s="26">
        <f t="shared" si="811"/>
        <v>-0.08</v>
      </c>
      <c r="BM119" s="26">
        <f t="shared" si="811"/>
        <v>-0.08</v>
      </c>
    </row>
    <row r="120" spans="1:65" x14ac:dyDescent="0.25">
      <c r="A120" s="2">
        <v>1436</v>
      </c>
      <c r="B120" s="18">
        <v>600170900</v>
      </c>
      <c r="C120" s="18" t="s">
        <v>129</v>
      </c>
      <c r="D120" s="2">
        <v>3123</v>
      </c>
      <c r="E120" s="2" t="s">
        <v>60</v>
      </c>
      <c r="F120" s="18" t="s">
        <v>61</v>
      </c>
      <c r="G120" s="52">
        <f t="shared" ref="G120:G123" si="812">H120+O120</f>
        <v>430880</v>
      </c>
      <c r="H120" s="52">
        <f t="shared" ref="H120:H123" si="813">J120+K120+L120+M120+N120</f>
        <v>360880</v>
      </c>
      <c r="I120" s="46">
        <v>14</v>
      </c>
      <c r="J120" s="47">
        <v>338800</v>
      </c>
      <c r="K120" s="43"/>
      <c r="L120" s="43">
        <v>22080</v>
      </c>
      <c r="M120" s="43"/>
      <c r="N120" s="43"/>
      <c r="O120" s="52">
        <f t="shared" ref="O120:O123" si="814">P120+Q120+R120</f>
        <v>70000</v>
      </c>
      <c r="P120" s="43">
        <v>70000</v>
      </c>
      <c r="Q120" s="43"/>
      <c r="R120" s="43"/>
      <c r="S120" s="52">
        <f t="shared" ref="S120:S123" si="815">(K120+L120+M120)*-1</f>
        <v>-22080</v>
      </c>
      <c r="T120" s="52">
        <f t="shared" ref="T120:T123" si="816">(P120+Q120)*-1</f>
        <v>-70000</v>
      </c>
      <c r="U120" s="52">
        <v>39000</v>
      </c>
      <c r="V120" s="52">
        <v>23600</v>
      </c>
      <c r="W120" s="53">
        <f t="shared" ref="W120:W123" si="817">IF(S120=0,0,ROUND((L120+M120)/U120/10,2)*-1)</f>
        <v>-0.06</v>
      </c>
      <c r="X120" s="53">
        <f t="shared" ref="X120:X123" si="818">IF(T120=0,0,ROUND(Q120/V120/10,2)*-1)</f>
        <v>0</v>
      </c>
      <c r="Y120" s="53">
        <f t="shared" ref="Y120:Y123" si="819">SUM(W120:X120)</f>
        <v>-0.06</v>
      </c>
      <c r="Z120" s="52">
        <f t="shared" ref="Z120:Z123" si="820">AA120+AH120</f>
        <v>430880</v>
      </c>
      <c r="AA120" s="52">
        <f t="shared" ref="AA120:AA123" si="821">AC120+AD120+AE120+AF120+AG120</f>
        <v>360880</v>
      </c>
      <c r="AB120" s="46">
        <v>14</v>
      </c>
      <c r="AC120" s="47">
        <v>338800</v>
      </c>
      <c r="AD120" s="43"/>
      <c r="AE120" s="43">
        <v>22080</v>
      </c>
      <c r="AF120" s="43"/>
      <c r="AG120" s="43"/>
      <c r="AH120" s="52">
        <f t="shared" ref="AH120:AH123" si="822">AI120+AJ120+AK120</f>
        <v>70000</v>
      </c>
      <c r="AI120" s="43">
        <v>70000</v>
      </c>
      <c r="AJ120" s="43"/>
      <c r="AK120" s="43"/>
      <c r="AL120" s="52">
        <f t="shared" ref="AL120:AL123" si="823">ROUND((AD120+AE120+AF120)*20%,0)</f>
        <v>4416</v>
      </c>
      <c r="AM120" s="52">
        <f t="shared" ref="AM120:AM123" si="824">ROUND((AI120+AJ120)*20%,0)</f>
        <v>14000</v>
      </c>
      <c r="AN120" s="52">
        <v>50815</v>
      </c>
      <c r="AO120" s="52">
        <v>25126</v>
      </c>
      <c r="AP120" s="53">
        <f t="shared" ref="AP120:AP123" si="825">IF(AL120=0,0,ROUND((AE120+AF120)/AN120/10,2)+AS120)*-1</f>
        <v>1.9999999999999997E-2</v>
      </c>
      <c r="AQ120" s="53">
        <f t="shared" ref="AQ120:AQ123" si="826">IF(AM120=0,0,ROUND((AJ120)/AO120/10,2)+AT120)*-1</f>
        <v>0</v>
      </c>
      <c r="AR120" s="53">
        <f t="shared" ref="AR120:AR123" si="827">SUM(AP120:AQ120)</f>
        <v>1.9999999999999997E-2</v>
      </c>
      <c r="AS120" s="75">
        <v>-0.06</v>
      </c>
      <c r="AT120" s="75">
        <v>0</v>
      </c>
      <c r="AU120" s="52">
        <f t="shared" ref="AU120:AU123" si="828">AV120+BC120</f>
        <v>430880</v>
      </c>
      <c r="AV120" s="52">
        <f t="shared" ref="AV120:AV123" si="829">AX120+AY120+AZ120+BA120+BB120</f>
        <v>360880</v>
      </c>
      <c r="AW120" s="46">
        <v>14</v>
      </c>
      <c r="AX120" s="47">
        <v>338800</v>
      </c>
      <c r="AY120" s="43"/>
      <c r="AZ120" s="43">
        <v>22080</v>
      </c>
      <c r="BA120" s="43"/>
      <c r="BB120" s="43"/>
      <c r="BC120" s="52">
        <f t="shared" ref="BC120:BC123" si="830">BD120+BE120+BF120</f>
        <v>70000</v>
      </c>
      <c r="BD120" s="43">
        <v>70000</v>
      </c>
      <c r="BE120" s="43"/>
      <c r="BF120" s="43"/>
      <c r="BG120" s="52">
        <f t="shared" ref="BG120:BG123" si="831">ROUND((AY120+AZ120+BA120)*20%,0)</f>
        <v>4416</v>
      </c>
      <c r="BH120" s="52">
        <f t="shared" ref="BH120:BH123" si="832">ROUND((BD120+BE120)*20%,0)</f>
        <v>14000</v>
      </c>
      <c r="BI120" s="52">
        <v>50815</v>
      </c>
      <c r="BJ120" s="52">
        <v>25126</v>
      </c>
      <c r="BK120" s="53">
        <f t="shared" ref="BK120:BK123" si="833">IF(BG120=0,0,ROUND((AZ120+BA120)/BI120/10,2)+BN120)*-1</f>
        <v>-0.04</v>
      </c>
      <c r="BL120" s="53">
        <f t="shared" ref="BL120:BL123" si="834">IF(BH120=0,0,ROUND((BE120)/BJ120/10,2)+BO120)*-1</f>
        <v>0</v>
      </c>
      <c r="BM120" s="53">
        <f t="shared" ref="BM120:BM123" si="835">SUM(BK120:BL120)</f>
        <v>-0.04</v>
      </c>
    </row>
    <row r="121" spans="1:65" x14ac:dyDescent="0.25">
      <c r="A121" s="2">
        <v>1436</v>
      </c>
      <c r="B121" s="18">
        <v>600170900</v>
      </c>
      <c r="C121" s="18" t="s">
        <v>129</v>
      </c>
      <c r="D121" s="2">
        <v>3123</v>
      </c>
      <c r="E121" s="2" t="s">
        <v>62</v>
      </c>
      <c r="F121" s="18" t="s">
        <v>218</v>
      </c>
      <c r="G121" s="52">
        <f t="shared" si="812"/>
        <v>0</v>
      </c>
      <c r="H121" s="52">
        <f t="shared" si="813"/>
        <v>0</v>
      </c>
      <c r="I121" s="52"/>
      <c r="J121" s="52"/>
      <c r="K121" s="52"/>
      <c r="L121" s="52"/>
      <c r="M121" s="52"/>
      <c r="N121" s="52"/>
      <c r="O121" s="52">
        <f t="shared" si="814"/>
        <v>0</v>
      </c>
      <c r="P121" s="52"/>
      <c r="Q121" s="52"/>
      <c r="R121" s="52"/>
      <c r="S121" s="52">
        <f t="shared" si="815"/>
        <v>0</v>
      </c>
      <c r="T121" s="52">
        <f t="shared" si="816"/>
        <v>0</v>
      </c>
      <c r="U121" s="55" t="s">
        <v>233</v>
      </c>
      <c r="V121" s="55" t="s">
        <v>233</v>
      </c>
      <c r="W121" s="53">
        <f t="shared" si="817"/>
        <v>0</v>
      </c>
      <c r="X121" s="53">
        <f t="shared" si="818"/>
        <v>0</v>
      </c>
      <c r="Y121" s="53">
        <f t="shared" si="819"/>
        <v>0</v>
      </c>
      <c r="Z121" s="52">
        <f t="shared" si="820"/>
        <v>0</v>
      </c>
      <c r="AA121" s="52">
        <f t="shared" si="821"/>
        <v>0</v>
      </c>
      <c r="AB121" s="52"/>
      <c r="AC121" s="52"/>
      <c r="AD121" s="52"/>
      <c r="AE121" s="52"/>
      <c r="AF121" s="52"/>
      <c r="AG121" s="52"/>
      <c r="AH121" s="52">
        <f t="shared" si="822"/>
        <v>0</v>
      </c>
      <c r="AI121" s="52"/>
      <c r="AJ121" s="52"/>
      <c r="AK121" s="52"/>
      <c r="AL121" s="52">
        <f t="shared" si="823"/>
        <v>0</v>
      </c>
      <c r="AM121" s="52">
        <f t="shared" si="824"/>
        <v>0</v>
      </c>
      <c r="AN121" s="55" t="s">
        <v>233</v>
      </c>
      <c r="AO121" s="55" t="s">
        <v>233</v>
      </c>
      <c r="AP121" s="53">
        <f t="shared" si="825"/>
        <v>0</v>
      </c>
      <c r="AQ121" s="53">
        <f t="shared" si="826"/>
        <v>0</v>
      </c>
      <c r="AR121" s="53">
        <f t="shared" si="827"/>
        <v>0</v>
      </c>
      <c r="AS121" s="75">
        <v>0</v>
      </c>
      <c r="AT121" s="75">
        <v>0</v>
      </c>
      <c r="AU121" s="52">
        <f t="shared" si="828"/>
        <v>0</v>
      </c>
      <c r="AV121" s="52">
        <f t="shared" si="829"/>
        <v>0</v>
      </c>
      <c r="AW121" s="52"/>
      <c r="AX121" s="52"/>
      <c r="AY121" s="52"/>
      <c r="AZ121" s="52"/>
      <c r="BA121" s="52"/>
      <c r="BB121" s="52"/>
      <c r="BC121" s="52">
        <f t="shared" si="830"/>
        <v>0</v>
      </c>
      <c r="BD121" s="52"/>
      <c r="BE121" s="52"/>
      <c r="BF121" s="52"/>
      <c r="BG121" s="52">
        <f t="shared" si="831"/>
        <v>0</v>
      </c>
      <c r="BH121" s="52">
        <f t="shared" si="832"/>
        <v>0</v>
      </c>
      <c r="BI121" s="55" t="s">
        <v>233</v>
      </c>
      <c r="BJ121" s="55" t="s">
        <v>233</v>
      </c>
      <c r="BK121" s="53">
        <f t="shared" si="833"/>
        <v>0</v>
      </c>
      <c r="BL121" s="53">
        <f t="shared" si="834"/>
        <v>0</v>
      </c>
      <c r="BM121" s="53">
        <f t="shared" si="835"/>
        <v>0</v>
      </c>
    </row>
    <row r="122" spans="1:65" x14ac:dyDescent="0.25">
      <c r="A122" s="2">
        <v>1436</v>
      </c>
      <c r="B122" s="18">
        <v>600170900</v>
      </c>
      <c r="C122" s="18" t="s">
        <v>129</v>
      </c>
      <c r="D122" s="2">
        <v>3141</v>
      </c>
      <c r="E122" s="2" t="s">
        <v>63</v>
      </c>
      <c r="F122" s="18" t="s">
        <v>218</v>
      </c>
      <c r="G122" s="52">
        <f t="shared" si="812"/>
        <v>0</v>
      </c>
      <c r="H122" s="52">
        <f t="shared" si="813"/>
        <v>0</v>
      </c>
      <c r="I122" s="52"/>
      <c r="J122" s="52"/>
      <c r="K122" s="52"/>
      <c r="L122" s="52"/>
      <c r="M122" s="52"/>
      <c r="N122" s="52"/>
      <c r="O122" s="52">
        <f t="shared" si="814"/>
        <v>0</v>
      </c>
      <c r="P122" s="52"/>
      <c r="Q122" s="52"/>
      <c r="R122" s="52"/>
      <c r="S122" s="52">
        <f t="shared" si="815"/>
        <v>0</v>
      </c>
      <c r="T122" s="52">
        <f t="shared" si="816"/>
        <v>0</v>
      </c>
      <c r="U122" s="54">
        <v>39000</v>
      </c>
      <c r="V122" s="52">
        <v>23600</v>
      </c>
      <c r="W122" s="53">
        <f t="shared" si="817"/>
        <v>0</v>
      </c>
      <c r="X122" s="53">
        <f t="shared" si="818"/>
        <v>0</v>
      </c>
      <c r="Y122" s="53">
        <f t="shared" si="819"/>
        <v>0</v>
      </c>
      <c r="Z122" s="52">
        <f t="shared" si="820"/>
        <v>0</v>
      </c>
      <c r="AA122" s="52">
        <f t="shared" si="821"/>
        <v>0</v>
      </c>
      <c r="AB122" s="52"/>
      <c r="AC122" s="52"/>
      <c r="AD122" s="52"/>
      <c r="AE122" s="52"/>
      <c r="AF122" s="52"/>
      <c r="AG122" s="52"/>
      <c r="AH122" s="52">
        <f t="shared" si="822"/>
        <v>0</v>
      </c>
      <c r="AI122" s="52"/>
      <c r="AJ122" s="52"/>
      <c r="AK122" s="52"/>
      <c r="AL122" s="52">
        <f t="shared" si="823"/>
        <v>0</v>
      </c>
      <c r="AM122" s="52">
        <f t="shared" si="824"/>
        <v>0</v>
      </c>
      <c r="AN122" s="54" t="s">
        <v>233</v>
      </c>
      <c r="AO122" s="52">
        <v>24500</v>
      </c>
      <c r="AP122" s="53">
        <f t="shared" si="825"/>
        <v>0</v>
      </c>
      <c r="AQ122" s="53">
        <f t="shared" si="826"/>
        <v>0</v>
      </c>
      <c r="AR122" s="53">
        <f t="shared" si="827"/>
        <v>0</v>
      </c>
      <c r="AS122" s="75">
        <v>0</v>
      </c>
      <c r="AT122" s="75">
        <v>0</v>
      </c>
      <c r="AU122" s="52">
        <f t="shared" si="828"/>
        <v>0</v>
      </c>
      <c r="AV122" s="52">
        <f t="shared" si="829"/>
        <v>0</v>
      </c>
      <c r="AW122" s="52"/>
      <c r="AX122" s="52"/>
      <c r="AY122" s="52"/>
      <c r="AZ122" s="52"/>
      <c r="BA122" s="52"/>
      <c r="BB122" s="52"/>
      <c r="BC122" s="52">
        <f t="shared" si="830"/>
        <v>0</v>
      </c>
      <c r="BD122" s="52"/>
      <c r="BE122" s="52"/>
      <c r="BF122" s="52"/>
      <c r="BG122" s="52">
        <f t="shared" si="831"/>
        <v>0</v>
      </c>
      <c r="BH122" s="52">
        <f t="shared" si="832"/>
        <v>0</v>
      </c>
      <c r="BI122" s="54" t="s">
        <v>233</v>
      </c>
      <c r="BJ122" s="52">
        <v>24500</v>
      </c>
      <c r="BK122" s="53">
        <f t="shared" si="833"/>
        <v>0</v>
      </c>
      <c r="BL122" s="53">
        <f t="shared" si="834"/>
        <v>0</v>
      </c>
      <c r="BM122" s="53">
        <f t="shared" si="835"/>
        <v>0</v>
      </c>
    </row>
    <row r="123" spans="1:65" x14ac:dyDescent="0.25">
      <c r="A123" s="2">
        <v>1436</v>
      </c>
      <c r="B123" s="18">
        <v>600170900</v>
      </c>
      <c r="C123" s="18" t="s">
        <v>129</v>
      </c>
      <c r="D123" s="2">
        <v>3147</v>
      </c>
      <c r="E123" s="2" t="s">
        <v>64</v>
      </c>
      <c r="F123" s="18" t="s">
        <v>218</v>
      </c>
      <c r="G123" s="52">
        <f t="shared" si="812"/>
        <v>217200</v>
      </c>
      <c r="H123" s="52">
        <f t="shared" si="813"/>
        <v>217200</v>
      </c>
      <c r="I123" s="20"/>
      <c r="J123" s="43"/>
      <c r="K123" s="43"/>
      <c r="L123" s="43">
        <v>217200</v>
      </c>
      <c r="M123" s="43"/>
      <c r="N123" s="43"/>
      <c r="O123" s="52">
        <f t="shared" si="814"/>
        <v>0</v>
      </c>
      <c r="P123" s="52"/>
      <c r="Q123" s="52"/>
      <c r="R123" s="52"/>
      <c r="S123" s="52">
        <f t="shared" si="815"/>
        <v>-217200</v>
      </c>
      <c r="T123" s="52">
        <f t="shared" si="816"/>
        <v>0</v>
      </c>
      <c r="U123" s="52">
        <v>39000</v>
      </c>
      <c r="V123" s="52">
        <v>23600</v>
      </c>
      <c r="W123" s="53">
        <f t="shared" si="817"/>
        <v>-0.56000000000000005</v>
      </c>
      <c r="X123" s="53">
        <f t="shared" si="818"/>
        <v>0</v>
      </c>
      <c r="Y123" s="53">
        <f t="shared" si="819"/>
        <v>-0.56000000000000005</v>
      </c>
      <c r="Z123" s="52">
        <f t="shared" si="820"/>
        <v>217200</v>
      </c>
      <c r="AA123" s="52">
        <f t="shared" si="821"/>
        <v>217200</v>
      </c>
      <c r="AB123" s="20"/>
      <c r="AC123" s="43"/>
      <c r="AD123" s="43"/>
      <c r="AE123" s="43">
        <v>217200</v>
      </c>
      <c r="AF123" s="43"/>
      <c r="AG123" s="43"/>
      <c r="AH123" s="52">
        <f t="shared" si="822"/>
        <v>0</v>
      </c>
      <c r="AI123" s="52"/>
      <c r="AJ123" s="52"/>
      <c r="AK123" s="52"/>
      <c r="AL123" s="52">
        <f t="shared" si="823"/>
        <v>43440</v>
      </c>
      <c r="AM123" s="52">
        <f t="shared" si="824"/>
        <v>0</v>
      </c>
      <c r="AN123" s="52">
        <v>40700</v>
      </c>
      <c r="AO123" s="52">
        <v>22100</v>
      </c>
      <c r="AP123" s="53">
        <f t="shared" si="825"/>
        <v>3.0000000000000027E-2</v>
      </c>
      <c r="AQ123" s="53">
        <f t="shared" si="826"/>
        <v>0</v>
      </c>
      <c r="AR123" s="53">
        <f t="shared" si="827"/>
        <v>3.0000000000000027E-2</v>
      </c>
      <c r="AS123" s="75">
        <v>-0.56000000000000005</v>
      </c>
      <c r="AT123" s="75">
        <v>0</v>
      </c>
      <c r="AU123" s="52">
        <f t="shared" si="828"/>
        <v>217200</v>
      </c>
      <c r="AV123" s="52">
        <f t="shared" si="829"/>
        <v>217200</v>
      </c>
      <c r="AW123" s="20"/>
      <c r="AX123" s="43"/>
      <c r="AY123" s="43"/>
      <c r="AZ123" s="43">
        <v>217200</v>
      </c>
      <c r="BA123" s="43"/>
      <c r="BB123" s="43"/>
      <c r="BC123" s="52">
        <f t="shared" si="830"/>
        <v>0</v>
      </c>
      <c r="BD123" s="52"/>
      <c r="BE123" s="52"/>
      <c r="BF123" s="52"/>
      <c r="BG123" s="52">
        <f t="shared" si="831"/>
        <v>43440</v>
      </c>
      <c r="BH123" s="52">
        <f t="shared" si="832"/>
        <v>0</v>
      </c>
      <c r="BI123" s="52">
        <v>40700</v>
      </c>
      <c r="BJ123" s="52">
        <v>22100</v>
      </c>
      <c r="BK123" s="53">
        <f t="shared" si="833"/>
        <v>-0.53</v>
      </c>
      <c r="BL123" s="53">
        <f t="shared" si="834"/>
        <v>0</v>
      </c>
      <c r="BM123" s="53">
        <f t="shared" si="835"/>
        <v>-0.53</v>
      </c>
    </row>
    <row r="124" spans="1:65" x14ac:dyDescent="0.25">
      <c r="A124" s="23"/>
      <c r="B124" s="24"/>
      <c r="C124" s="24" t="s">
        <v>188</v>
      </c>
      <c r="D124" s="23"/>
      <c r="E124" s="23"/>
      <c r="F124" s="24"/>
      <c r="G124" s="25">
        <f t="shared" ref="G124:Y124" si="836">SUBTOTAL(9,G120:G123)</f>
        <v>648080</v>
      </c>
      <c r="H124" s="25">
        <f t="shared" si="836"/>
        <v>578080</v>
      </c>
      <c r="I124" s="25">
        <f t="shared" si="836"/>
        <v>14</v>
      </c>
      <c r="J124" s="25">
        <f t="shared" si="836"/>
        <v>338800</v>
      </c>
      <c r="K124" s="25">
        <f t="shared" si="836"/>
        <v>0</v>
      </c>
      <c r="L124" s="25">
        <f t="shared" si="836"/>
        <v>239280</v>
      </c>
      <c r="M124" s="25">
        <f t="shared" si="836"/>
        <v>0</v>
      </c>
      <c r="N124" s="25">
        <f t="shared" si="836"/>
        <v>0</v>
      </c>
      <c r="O124" s="25">
        <f t="shared" si="836"/>
        <v>70000</v>
      </c>
      <c r="P124" s="25">
        <f t="shared" si="836"/>
        <v>70000</v>
      </c>
      <c r="Q124" s="25">
        <f t="shared" si="836"/>
        <v>0</v>
      </c>
      <c r="R124" s="25">
        <f t="shared" si="836"/>
        <v>0</v>
      </c>
      <c r="S124" s="25">
        <f t="shared" si="836"/>
        <v>-239280</v>
      </c>
      <c r="T124" s="25">
        <f t="shared" si="836"/>
        <v>-70000</v>
      </c>
      <c r="U124" s="34">
        <v>39000</v>
      </c>
      <c r="V124" s="34">
        <v>23600</v>
      </c>
      <c r="W124" s="26">
        <f t="shared" si="836"/>
        <v>-0.62000000000000011</v>
      </c>
      <c r="X124" s="26">
        <f t="shared" si="836"/>
        <v>0</v>
      </c>
      <c r="Y124" s="26">
        <f t="shared" si="836"/>
        <v>-0.62000000000000011</v>
      </c>
      <c r="Z124" s="25">
        <f t="shared" ref="Z124:AM124" si="837">SUBTOTAL(9,Z120:Z123)</f>
        <v>648080</v>
      </c>
      <c r="AA124" s="25">
        <f t="shared" si="837"/>
        <v>578080</v>
      </c>
      <c r="AB124" s="25">
        <f t="shared" si="837"/>
        <v>14</v>
      </c>
      <c r="AC124" s="25">
        <f t="shared" si="837"/>
        <v>338800</v>
      </c>
      <c r="AD124" s="25">
        <f t="shared" si="837"/>
        <v>0</v>
      </c>
      <c r="AE124" s="25">
        <f t="shared" si="837"/>
        <v>239280</v>
      </c>
      <c r="AF124" s="25">
        <f t="shared" si="837"/>
        <v>0</v>
      </c>
      <c r="AG124" s="25">
        <f t="shared" si="837"/>
        <v>0</v>
      </c>
      <c r="AH124" s="25">
        <f t="shared" si="837"/>
        <v>70000</v>
      </c>
      <c r="AI124" s="25">
        <f t="shared" si="837"/>
        <v>70000</v>
      </c>
      <c r="AJ124" s="25">
        <f t="shared" si="837"/>
        <v>0</v>
      </c>
      <c r="AK124" s="25">
        <f t="shared" si="837"/>
        <v>0</v>
      </c>
      <c r="AL124" s="25">
        <f t="shared" si="837"/>
        <v>47856</v>
      </c>
      <c r="AM124" s="25">
        <f t="shared" si="837"/>
        <v>14000</v>
      </c>
      <c r="AN124" s="34">
        <v>39000</v>
      </c>
      <c r="AO124" s="34">
        <v>23600</v>
      </c>
      <c r="AP124" s="26">
        <f t="shared" ref="AP124:AR124" si="838">SUBTOTAL(9,AP120:AP123)</f>
        <v>5.0000000000000024E-2</v>
      </c>
      <c r="AQ124" s="26">
        <f t="shared" si="838"/>
        <v>0</v>
      </c>
      <c r="AR124" s="26">
        <f t="shared" si="838"/>
        <v>5.0000000000000024E-2</v>
      </c>
      <c r="AS124" s="76">
        <v>-0.62000000000000011</v>
      </c>
      <c r="AT124" s="76">
        <v>0</v>
      </c>
      <c r="AU124" s="25">
        <f t="shared" ref="AU124:BH124" si="839">SUBTOTAL(9,AU120:AU123)</f>
        <v>648080</v>
      </c>
      <c r="AV124" s="25">
        <f t="shared" si="839"/>
        <v>578080</v>
      </c>
      <c r="AW124" s="25">
        <f t="shared" si="839"/>
        <v>14</v>
      </c>
      <c r="AX124" s="25">
        <f t="shared" si="839"/>
        <v>338800</v>
      </c>
      <c r="AY124" s="25">
        <f t="shared" si="839"/>
        <v>0</v>
      </c>
      <c r="AZ124" s="25">
        <f t="shared" si="839"/>
        <v>239280</v>
      </c>
      <c r="BA124" s="25">
        <f t="shared" si="839"/>
        <v>0</v>
      </c>
      <c r="BB124" s="25">
        <f t="shared" si="839"/>
        <v>0</v>
      </c>
      <c r="BC124" s="25">
        <f t="shared" si="839"/>
        <v>70000</v>
      </c>
      <c r="BD124" s="25">
        <f t="shared" si="839"/>
        <v>70000</v>
      </c>
      <c r="BE124" s="25">
        <f t="shared" si="839"/>
        <v>0</v>
      </c>
      <c r="BF124" s="25">
        <f t="shared" si="839"/>
        <v>0</v>
      </c>
      <c r="BG124" s="25">
        <f t="shared" si="839"/>
        <v>47856</v>
      </c>
      <c r="BH124" s="25">
        <f t="shared" si="839"/>
        <v>14000</v>
      </c>
      <c r="BI124" s="34">
        <v>39000</v>
      </c>
      <c r="BJ124" s="34">
        <v>23600</v>
      </c>
      <c r="BK124" s="26">
        <f t="shared" ref="BK124:BM124" si="840">SUBTOTAL(9,BK120:BK123)</f>
        <v>-0.57000000000000006</v>
      </c>
      <c r="BL124" s="26">
        <f t="shared" si="840"/>
        <v>0</v>
      </c>
      <c r="BM124" s="26">
        <f t="shared" si="840"/>
        <v>-0.57000000000000006</v>
      </c>
    </row>
    <row r="125" spans="1:65" x14ac:dyDescent="0.25">
      <c r="A125" s="2">
        <v>1437</v>
      </c>
      <c r="B125" s="18">
        <v>600010104</v>
      </c>
      <c r="C125" s="18" t="s">
        <v>130</v>
      </c>
      <c r="D125" s="2">
        <v>3123</v>
      </c>
      <c r="E125" s="2" t="s">
        <v>60</v>
      </c>
      <c r="F125" s="18" t="s">
        <v>61</v>
      </c>
      <c r="G125" s="52">
        <f t="shared" ref="G125:G126" si="841">H125+O125</f>
        <v>268300</v>
      </c>
      <c r="H125" s="52">
        <f t="shared" ref="H125:H126" si="842">J125+K125+L125+M125+N125</f>
        <v>72600</v>
      </c>
      <c r="I125" s="46">
        <v>3</v>
      </c>
      <c r="J125" s="47">
        <v>72600</v>
      </c>
      <c r="K125" s="43"/>
      <c r="L125" s="43"/>
      <c r="M125" s="43"/>
      <c r="N125" s="43"/>
      <c r="O125" s="52">
        <f t="shared" ref="O125:O126" si="843">P125+Q125+R125</f>
        <v>195700</v>
      </c>
      <c r="P125" s="43"/>
      <c r="Q125" s="43">
        <v>195700</v>
      </c>
      <c r="R125" s="43"/>
      <c r="S125" s="52">
        <f t="shared" ref="S125:S126" si="844">(K125+L125+M125)*-1</f>
        <v>0</v>
      </c>
      <c r="T125" s="52">
        <f t="shared" ref="T125:T126" si="845">(P125+Q125)*-1</f>
        <v>-195700</v>
      </c>
      <c r="U125" s="52">
        <v>39000</v>
      </c>
      <c r="V125" s="52">
        <v>23600</v>
      </c>
      <c r="W125" s="53">
        <f t="shared" ref="W125:W126" si="846">IF(S125=0,0,ROUND((L125+M125)/U125/10,2)*-1)</f>
        <v>0</v>
      </c>
      <c r="X125" s="53">
        <f t="shared" ref="X125:X126" si="847">IF(T125=0,0,ROUND(Q125/V125/10,2)*-1)</f>
        <v>-0.83</v>
      </c>
      <c r="Y125" s="53">
        <f t="shared" ref="Y125:Y126" si="848">SUM(W125:X125)</f>
        <v>-0.83</v>
      </c>
      <c r="Z125" s="52">
        <f t="shared" ref="Z125:Z126" si="849">AA125+AH125</f>
        <v>268300</v>
      </c>
      <c r="AA125" s="52">
        <f t="shared" ref="AA125:AA126" si="850">AC125+AD125+AE125+AF125+AG125</f>
        <v>72600</v>
      </c>
      <c r="AB125" s="46">
        <v>3</v>
      </c>
      <c r="AC125" s="47">
        <v>72600</v>
      </c>
      <c r="AD125" s="43"/>
      <c r="AE125" s="43"/>
      <c r="AF125" s="43"/>
      <c r="AG125" s="43"/>
      <c r="AH125" s="52">
        <f t="shared" ref="AH125:AH126" si="851">AI125+AJ125+AK125</f>
        <v>195700</v>
      </c>
      <c r="AI125" s="43"/>
      <c r="AJ125" s="43">
        <v>195700</v>
      </c>
      <c r="AK125" s="43"/>
      <c r="AL125" s="52">
        <f t="shared" ref="AL125:AL126" si="852">ROUND((AD125+AE125+AF125)*20%,0)</f>
        <v>0</v>
      </c>
      <c r="AM125" s="52">
        <f t="shared" ref="AM125:AM126" si="853">ROUND((AI125+AJ125)*20%,0)</f>
        <v>39140</v>
      </c>
      <c r="AN125" s="52">
        <v>50815</v>
      </c>
      <c r="AO125" s="52">
        <v>25126</v>
      </c>
      <c r="AP125" s="53">
        <f t="shared" ref="AP125:AP126" si="854">IF(AL125=0,0,ROUND((AE125+AF125)/AN125/10,2)+AS125)*-1</f>
        <v>0</v>
      </c>
      <c r="AQ125" s="53">
        <f t="shared" ref="AQ125:AQ126" si="855">IF(AM125=0,0,ROUND((AJ125)/AO125/10,2)+AT125)*-1</f>
        <v>4.9999999999999933E-2</v>
      </c>
      <c r="AR125" s="53">
        <f t="shared" ref="AR125:AR126" si="856">SUM(AP125:AQ125)</f>
        <v>4.9999999999999933E-2</v>
      </c>
      <c r="AS125" s="75">
        <v>0</v>
      </c>
      <c r="AT125" s="75">
        <v>-0.83</v>
      </c>
      <c r="AU125" s="52">
        <f t="shared" ref="AU125:AU126" si="857">AV125+BC125</f>
        <v>268300</v>
      </c>
      <c r="AV125" s="52">
        <f t="shared" ref="AV125:AV126" si="858">AX125+AY125+AZ125+BA125+BB125</f>
        <v>72600</v>
      </c>
      <c r="AW125" s="46">
        <v>3</v>
      </c>
      <c r="AX125" s="47">
        <v>72600</v>
      </c>
      <c r="AY125" s="43"/>
      <c r="AZ125" s="43"/>
      <c r="BA125" s="43"/>
      <c r="BB125" s="43"/>
      <c r="BC125" s="52">
        <f t="shared" ref="BC125:BC126" si="859">BD125+BE125+BF125</f>
        <v>195700</v>
      </c>
      <c r="BD125" s="43"/>
      <c r="BE125" s="43">
        <v>195700</v>
      </c>
      <c r="BF125" s="43"/>
      <c r="BG125" s="52">
        <f t="shared" ref="BG125:BG126" si="860">ROUND((AY125+AZ125+BA125)*20%,0)</f>
        <v>0</v>
      </c>
      <c r="BH125" s="52">
        <f t="shared" ref="BH125:BH126" si="861">ROUND((BD125+BE125)*20%,0)</f>
        <v>39140</v>
      </c>
      <c r="BI125" s="52">
        <v>50815</v>
      </c>
      <c r="BJ125" s="52">
        <v>25126</v>
      </c>
      <c r="BK125" s="53">
        <f t="shared" ref="BK125:BK126" si="862">IF(BG125=0,0,ROUND((AZ125+BA125)/BI125/10,2)+BN125)*-1</f>
        <v>0</v>
      </c>
      <c r="BL125" s="53">
        <f t="shared" ref="BL125:BL126" si="863">IF(BH125=0,0,ROUND((BE125)/BJ125/10,2)+BO125)*-1</f>
        <v>-0.78</v>
      </c>
      <c r="BM125" s="53">
        <f t="shared" ref="BM125:BM126" si="864">SUM(BK125:BL125)</f>
        <v>-0.78</v>
      </c>
    </row>
    <row r="126" spans="1:65" x14ac:dyDescent="0.25">
      <c r="A126" s="2">
        <v>1437</v>
      </c>
      <c r="B126" s="18">
        <v>600010104</v>
      </c>
      <c r="C126" s="18" t="s">
        <v>130</v>
      </c>
      <c r="D126" s="2">
        <v>3123</v>
      </c>
      <c r="E126" s="2" t="s">
        <v>62</v>
      </c>
      <c r="F126" s="18" t="s">
        <v>218</v>
      </c>
      <c r="G126" s="52">
        <f t="shared" si="841"/>
        <v>0</v>
      </c>
      <c r="H126" s="52">
        <f t="shared" si="842"/>
        <v>0</v>
      </c>
      <c r="I126" s="52"/>
      <c r="J126" s="52"/>
      <c r="K126" s="52"/>
      <c r="L126" s="52"/>
      <c r="M126" s="52"/>
      <c r="N126" s="52"/>
      <c r="O126" s="52">
        <f t="shared" si="843"/>
        <v>0</v>
      </c>
      <c r="P126" s="52"/>
      <c r="Q126" s="52"/>
      <c r="R126" s="52"/>
      <c r="S126" s="52">
        <f t="shared" si="844"/>
        <v>0</v>
      </c>
      <c r="T126" s="52">
        <f t="shared" si="845"/>
        <v>0</v>
      </c>
      <c r="U126" s="55" t="s">
        <v>233</v>
      </c>
      <c r="V126" s="55" t="s">
        <v>233</v>
      </c>
      <c r="W126" s="53">
        <f t="shared" si="846"/>
        <v>0</v>
      </c>
      <c r="X126" s="53">
        <f t="shared" si="847"/>
        <v>0</v>
      </c>
      <c r="Y126" s="53">
        <f t="shared" si="848"/>
        <v>0</v>
      </c>
      <c r="Z126" s="52">
        <f t="shared" si="849"/>
        <v>0</v>
      </c>
      <c r="AA126" s="52">
        <f t="shared" si="850"/>
        <v>0</v>
      </c>
      <c r="AB126" s="52"/>
      <c r="AC126" s="52"/>
      <c r="AD126" s="52"/>
      <c r="AE126" s="52"/>
      <c r="AF126" s="52"/>
      <c r="AG126" s="52"/>
      <c r="AH126" s="52">
        <f t="shared" si="851"/>
        <v>0</v>
      </c>
      <c r="AI126" s="52"/>
      <c r="AJ126" s="52"/>
      <c r="AK126" s="52"/>
      <c r="AL126" s="52">
        <f t="shared" si="852"/>
        <v>0</v>
      </c>
      <c r="AM126" s="52">
        <f t="shared" si="853"/>
        <v>0</v>
      </c>
      <c r="AN126" s="55" t="s">
        <v>233</v>
      </c>
      <c r="AO126" s="55" t="s">
        <v>233</v>
      </c>
      <c r="AP126" s="53">
        <f t="shared" si="854"/>
        <v>0</v>
      </c>
      <c r="AQ126" s="53">
        <f t="shared" si="855"/>
        <v>0</v>
      </c>
      <c r="AR126" s="53">
        <f t="shared" si="856"/>
        <v>0</v>
      </c>
      <c r="AS126" s="75">
        <v>0</v>
      </c>
      <c r="AT126" s="75">
        <v>0</v>
      </c>
      <c r="AU126" s="52">
        <f t="shared" si="857"/>
        <v>0</v>
      </c>
      <c r="AV126" s="52">
        <f t="shared" si="858"/>
        <v>0</v>
      </c>
      <c r="AW126" s="52"/>
      <c r="AX126" s="52"/>
      <c r="AY126" s="52"/>
      <c r="AZ126" s="52"/>
      <c r="BA126" s="52"/>
      <c r="BB126" s="52"/>
      <c r="BC126" s="52">
        <f t="shared" si="859"/>
        <v>0</v>
      </c>
      <c r="BD126" s="52"/>
      <c r="BE126" s="52"/>
      <c r="BF126" s="52"/>
      <c r="BG126" s="52">
        <f t="shared" si="860"/>
        <v>0</v>
      </c>
      <c r="BH126" s="52">
        <f t="shared" si="861"/>
        <v>0</v>
      </c>
      <c r="BI126" s="55" t="s">
        <v>233</v>
      </c>
      <c r="BJ126" s="55" t="s">
        <v>233</v>
      </c>
      <c r="BK126" s="53">
        <f t="shared" si="862"/>
        <v>0</v>
      </c>
      <c r="BL126" s="53">
        <f t="shared" si="863"/>
        <v>0</v>
      </c>
      <c r="BM126" s="53">
        <f t="shared" si="864"/>
        <v>0</v>
      </c>
    </row>
    <row r="127" spans="1:65" x14ac:dyDescent="0.25">
      <c r="A127" s="23"/>
      <c r="B127" s="24"/>
      <c r="C127" s="24" t="s">
        <v>189</v>
      </c>
      <c r="D127" s="23"/>
      <c r="E127" s="23"/>
      <c r="F127" s="24"/>
      <c r="G127" s="25">
        <f t="shared" ref="G127:Y127" si="865">SUBTOTAL(9,G125:G126)</f>
        <v>268300</v>
      </c>
      <c r="H127" s="25">
        <f t="shared" si="865"/>
        <v>72600</v>
      </c>
      <c r="I127" s="25">
        <f t="shared" si="865"/>
        <v>3</v>
      </c>
      <c r="J127" s="25">
        <f t="shared" si="865"/>
        <v>72600</v>
      </c>
      <c r="K127" s="25">
        <f t="shared" si="865"/>
        <v>0</v>
      </c>
      <c r="L127" s="25">
        <f t="shared" si="865"/>
        <v>0</v>
      </c>
      <c r="M127" s="25">
        <f t="shared" si="865"/>
        <v>0</v>
      </c>
      <c r="N127" s="25">
        <f t="shared" si="865"/>
        <v>0</v>
      </c>
      <c r="O127" s="25">
        <f t="shared" si="865"/>
        <v>195700</v>
      </c>
      <c r="P127" s="25">
        <f t="shared" si="865"/>
        <v>0</v>
      </c>
      <c r="Q127" s="25">
        <f t="shared" si="865"/>
        <v>195700</v>
      </c>
      <c r="R127" s="25">
        <f t="shared" si="865"/>
        <v>0</v>
      </c>
      <c r="S127" s="25">
        <f t="shared" si="865"/>
        <v>0</v>
      </c>
      <c r="T127" s="25">
        <f t="shared" si="865"/>
        <v>-195700</v>
      </c>
      <c r="U127" s="34">
        <v>39000</v>
      </c>
      <c r="V127" s="34">
        <v>23600</v>
      </c>
      <c r="W127" s="26">
        <f t="shared" si="865"/>
        <v>0</v>
      </c>
      <c r="X127" s="26">
        <f t="shared" si="865"/>
        <v>-0.83</v>
      </c>
      <c r="Y127" s="26">
        <f t="shared" si="865"/>
        <v>-0.83</v>
      </c>
      <c r="Z127" s="25">
        <f t="shared" ref="Z127:AM127" si="866">SUBTOTAL(9,Z125:Z126)</f>
        <v>268300</v>
      </c>
      <c r="AA127" s="25">
        <f t="shared" si="866"/>
        <v>72600</v>
      </c>
      <c r="AB127" s="25">
        <f t="shared" si="866"/>
        <v>3</v>
      </c>
      <c r="AC127" s="25">
        <f t="shared" si="866"/>
        <v>72600</v>
      </c>
      <c r="AD127" s="25">
        <f t="shared" si="866"/>
        <v>0</v>
      </c>
      <c r="AE127" s="25">
        <f t="shared" si="866"/>
        <v>0</v>
      </c>
      <c r="AF127" s="25">
        <f t="shared" si="866"/>
        <v>0</v>
      </c>
      <c r="AG127" s="25">
        <f t="shared" si="866"/>
        <v>0</v>
      </c>
      <c r="AH127" s="25">
        <f t="shared" si="866"/>
        <v>195700</v>
      </c>
      <c r="AI127" s="25">
        <f t="shared" si="866"/>
        <v>0</v>
      </c>
      <c r="AJ127" s="25">
        <f t="shared" si="866"/>
        <v>195700</v>
      </c>
      <c r="AK127" s="25">
        <f t="shared" si="866"/>
        <v>0</v>
      </c>
      <c r="AL127" s="25">
        <f t="shared" si="866"/>
        <v>0</v>
      </c>
      <c r="AM127" s="25">
        <f t="shared" si="866"/>
        <v>39140</v>
      </c>
      <c r="AN127" s="34">
        <v>39000</v>
      </c>
      <c r="AO127" s="34">
        <v>23600</v>
      </c>
      <c r="AP127" s="26">
        <f t="shared" ref="AP127:AR127" si="867">SUBTOTAL(9,AP125:AP126)</f>
        <v>0</v>
      </c>
      <c r="AQ127" s="26">
        <f t="shared" si="867"/>
        <v>4.9999999999999933E-2</v>
      </c>
      <c r="AR127" s="26">
        <f t="shared" si="867"/>
        <v>4.9999999999999933E-2</v>
      </c>
      <c r="AS127" s="76">
        <v>0</v>
      </c>
      <c r="AT127" s="76">
        <v>-0.83</v>
      </c>
      <c r="AU127" s="25">
        <f t="shared" ref="AU127:BH127" si="868">SUBTOTAL(9,AU125:AU126)</f>
        <v>268300</v>
      </c>
      <c r="AV127" s="25">
        <f t="shared" si="868"/>
        <v>72600</v>
      </c>
      <c r="AW127" s="25">
        <f t="shared" si="868"/>
        <v>3</v>
      </c>
      <c r="AX127" s="25">
        <f t="shared" si="868"/>
        <v>72600</v>
      </c>
      <c r="AY127" s="25">
        <f t="shared" si="868"/>
        <v>0</v>
      </c>
      <c r="AZ127" s="25">
        <f t="shared" si="868"/>
        <v>0</v>
      </c>
      <c r="BA127" s="25">
        <f t="shared" si="868"/>
        <v>0</v>
      </c>
      <c r="BB127" s="25">
        <f t="shared" si="868"/>
        <v>0</v>
      </c>
      <c r="BC127" s="25">
        <f t="shared" si="868"/>
        <v>195700</v>
      </c>
      <c r="BD127" s="25">
        <f t="shared" si="868"/>
        <v>0</v>
      </c>
      <c r="BE127" s="25">
        <f t="shared" si="868"/>
        <v>195700</v>
      </c>
      <c r="BF127" s="25">
        <f t="shared" si="868"/>
        <v>0</v>
      </c>
      <c r="BG127" s="25">
        <f t="shared" si="868"/>
        <v>0</v>
      </c>
      <c r="BH127" s="25">
        <f t="shared" si="868"/>
        <v>39140</v>
      </c>
      <c r="BI127" s="34">
        <v>39000</v>
      </c>
      <c r="BJ127" s="34">
        <v>23600</v>
      </c>
      <c r="BK127" s="26">
        <f t="shared" ref="BK127:BM127" si="869">SUBTOTAL(9,BK125:BK126)</f>
        <v>0</v>
      </c>
      <c r="BL127" s="26">
        <f t="shared" si="869"/>
        <v>-0.78</v>
      </c>
      <c r="BM127" s="26">
        <f t="shared" si="869"/>
        <v>-0.78</v>
      </c>
    </row>
    <row r="128" spans="1:65" x14ac:dyDescent="0.25">
      <c r="A128" s="2">
        <v>1438</v>
      </c>
      <c r="B128" s="18">
        <v>600010490</v>
      </c>
      <c r="C128" s="18" t="s">
        <v>131</v>
      </c>
      <c r="D128" s="2">
        <v>3123</v>
      </c>
      <c r="E128" s="2" t="s">
        <v>60</v>
      </c>
      <c r="F128" s="18" t="s">
        <v>61</v>
      </c>
      <c r="G128" s="52">
        <f t="shared" ref="G128:G129" si="870">H128+O128</f>
        <v>455000</v>
      </c>
      <c r="H128" s="52">
        <f t="shared" ref="H128:H129" si="871">J128+K128+L128+M128+N128</f>
        <v>0</v>
      </c>
      <c r="I128" s="52"/>
      <c r="J128" s="52"/>
      <c r="K128" s="52"/>
      <c r="L128" s="52"/>
      <c r="M128" s="52"/>
      <c r="N128" s="52"/>
      <c r="O128" s="52">
        <f t="shared" ref="O128:O129" si="872">P128+Q128+R128</f>
        <v>455000</v>
      </c>
      <c r="P128" s="52"/>
      <c r="Q128" s="43">
        <v>455000</v>
      </c>
      <c r="R128" s="43"/>
      <c r="S128" s="43"/>
      <c r="T128" s="52">
        <f t="shared" ref="T128:T129" si="873">(P128+Q128)*-1</f>
        <v>-455000</v>
      </c>
      <c r="U128" s="52">
        <v>39000</v>
      </c>
      <c r="V128" s="52">
        <v>23600</v>
      </c>
      <c r="W128" s="53">
        <f t="shared" ref="W128:W129" si="874">IF(S128=0,0,ROUND((L128+M128)/U128/10,2)*-1)</f>
        <v>0</v>
      </c>
      <c r="X128" s="53">
        <f t="shared" ref="X128:X129" si="875">IF(T128=0,0,ROUND(Q128/V128/10,2)*-1)</f>
        <v>-1.93</v>
      </c>
      <c r="Y128" s="53">
        <f t="shared" ref="Y128:Y129" si="876">SUM(W128:X128)</f>
        <v>-1.93</v>
      </c>
      <c r="Z128" s="52">
        <f t="shared" ref="Z128:Z129" si="877">AA128+AH128</f>
        <v>570000</v>
      </c>
      <c r="AA128" s="52">
        <f t="shared" ref="AA128:AA129" si="878">AC128+AD128+AE128+AF128+AG128</f>
        <v>115000</v>
      </c>
      <c r="AB128" s="52"/>
      <c r="AC128" s="52"/>
      <c r="AD128" s="52"/>
      <c r="AE128" s="52"/>
      <c r="AF128" s="52"/>
      <c r="AG128" s="80">
        <v>115000</v>
      </c>
      <c r="AH128" s="52">
        <f t="shared" ref="AH128:AH129" si="879">AI128+AJ128+AK128</f>
        <v>455000</v>
      </c>
      <c r="AI128" s="52"/>
      <c r="AJ128" s="43">
        <v>455000</v>
      </c>
      <c r="AK128" s="43"/>
      <c r="AL128" s="52">
        <f t="shared" ref="AL128:AL129" si="880">ROUND((AD128+AE128+AF128)*20%,0)</f>
        <v>0</v>
      </c>
      <c r="AM128" s="52">
        <f t="shared" ref="AM128:AM129" si="881">ROUND((AI128+AJ128)*20%,0)</f>
        <v>91000</v>
      </c>
      <c r="AN128" s="52">
        <v>50815</v>
      </c>
      <c r="AO128" s="52">
        <v>25126</v>
      </c>
      <c r="AP128" s="53">
        <f t="shared" ref="AP128:AP129" si="882">IF(AL128=0,0,ROUND((AE128+AF128)/AN128/10,2)+AS128)*-1</f>
        <v>0</v>
      </c>
      <c r="AQ128" s="53">
        <f t="shared" ref="AQ128:AQ129" si="883">IF(AM128=0,0,ROUND((AJ128)/AO128/10,2)+AT128)*-1</f>
        <v>0.11999999999999988</v>
      </c>
      <c r="AR128" s="53">
        <f t="shared" ref="AR128:AR129" si="884">SUM(AP128:AQ128)</f>
        <v>0.11999999999999988</v>
      </c>
      <c r="AS128" s="75">
        <v>0</v>
      </c>
      <c r="AT128" s="75">
        <v>-1.93</v>
      </c>
      <c r="AU128" s="52">
        <f t="shared" ref="AU128:AU129" si="885">AV128+BC128</f>
        <v>570000</v>
      </c>
      <c r="AV128" s="52">
        <f t="shared" ref="AV128:AV129" si="886">AX128+AY128+AZ128+BA128+BB128</f>
        <v>115000</v>
      </c>
      <c r="AW128" s="52"/>
      <c r="AX128" s="52"/>
      <c r="AY128" s="52"/>
      <c r="AZ128" s="52"/>
      <c r="BA128" s="52"/>
      <c r="BB128" s="80">
        <v>115000</v>
      </c>
      <c r="BC128" s="52">
        <f t="shared" ref="BC128:BC129" si="887">BD128+BE128+BF128</f>
        <v>455000</v>
      </c>
      <c r="BD128" s="52"/>
      <c r="BE128" s="43">
        <v>455000</v>
      </c>
      <c r="BF128" s="43"/>
      <c r="BG128" s="52">
        <f t="shared" ref="BG128:BG129" si="888">ROUND((AY128+AZ128+BA128)*20%,0)</f>
        <v>0</v>
      </c>
      <c r="BH128" s="52">
        <f t="shared" ref="BH128:BH129" si="889">ROUND((BD128+BE128)*20%,0)</f>
        <v>91000</v>
      </c>
      <c r="BI128" s="52">
        <v>50815</v>
      </c>
      <c r="BJ128" s="52">
        <v>25126</v>
      </c>
      <c r="BK128" s="53">
        <f t="shared" ref="BK128:BK129" si="890">IF(BG128=0,0,ROUND((AZ128+BA128)/BI128/10,2)+BN128)*-1</f>
        <v>0</v>
      </c>
      <c r="BL128" s="53">
        <f t="shared" ref="BL128:BL129" si="891">IF(BH128=0,0,ROUND((BE128)/BJ128/10,2)+BO128)*-1</f>
        <v>-1.81</v>
      </c>
      <c r="BM128" s="53">
        <f t="shared" ref="BM128:BM129" si="892">SUM(BK128:BL128)</f>
        <v>-1.81</v>
      </c>
    </row>
    <row r="129" spans="1:65" x14ac:dyDescent="0.25">
      <c r="A129" s="2">
        <v>1438</v>
      </c>
      <c r="B129" s="18">
        <v>600010490</v>
      </c>
      <c r="C129" s="18" t="s">
        <v>131</v>
      </c>
      <c r="D129" s="2">
        <v>3123</v>
      </c>
      <c r="E129" s="2" t="s">
        <v>62</v>
      </c>
      <c r="F129" s="18" t="s">
        <v>218</v>
      </c>
      <c r="G129" s="52">
        <f t="shared" si="870"/>
        <v>0</v>
      </c>
      <c r="H129" s="52">
        <f t="shared" si="871"/>
        <v>0</v>
      </c>
      <c r="I129" s="52"/>
      <c r="J129" s="52"/>
      <c r="K129" s="52"/>
      <c r="L129" s="52"/>
      <c r="M129" s="52"/>
      <c r="N129" s="52"/>
      <c r="O129" s="52">
        <f t="shared" si="872"/>
        <v>0</v>
      </c>
      <c r="P129" s="52"/>
      <c r="Q129" s="52"/>
      <c r="R129" s="52"/>
      <c r="S129" s="52">
        <f t="shared" ref="S129" si="893">(K129+L129+M129)*-1</f>
        <v>0</v>
      </c>
      <c r="T129" s="52">
        <f t="shared" si="873"/>
        <v>0</v>
      </c>
      <c r="U129" s="55" t="s">
        <v>233</v>
      </c>
      <c r="V129" s="55" t="s">
        <v>233</v>
      </c>
      <c r="W129" s="53">
        <f t="shared" si="874"/>
        <v>0</v>
      </c>
      <c r="X129" s="53">
        <f t="shared" si="875"/>
        <v>0</v>
      </c>
      <c r="Y129" s="53">
        <f t="shared" si="876"/>
        <v>0</v>
      </c>
      <c r="Z129" s="52">
        <f t="shared" si="877"/>
        <v>0</v>
      </c>
      <c r="AA129" s="52">
        <f t="shared" si="878"/>
        <v>0</v>
      </c>
      <c r="AB129" s="52"/>
      <c r="AC129" s="52"/>
      <c r="AD129" s="52"/>
      <c r="AE129" s="52"/>
      <c r="AF129" s="52"/>
      <c r="AG129" s="52"/>
      <c r="AH129" s="52">
        <f t="shared" si="879"/>
        <v>0</v>
      </c>
      <c r="AI129" s="52"/>
      <c r="AJ129" s="52"/>
      <c r="AK129" s="52"/>
      <c r="AL129" s="52">
        <f t="shared" si="880"/>
        <v>0</v>
      </c>
      <c r="AM129" s="52">
        <f t="shared" si="881"/>
        <v>0</v>
      </c>
      <c r="AN129" s="55" t="s">
        <v>233</v>
      </c>
      <c r="AO129" s="55" t="s">
        <v>233</v>
      </c>
      <c r="AP129" s="53">
        <f t="shared" si="882"/>
        <v>0</v>
      </c>
      <c r="AQ129" s="53">
        <f t="shared" si="883"/>
        <v>0</v>
      </c>
      <c r="AR129" s="53">
        <f t="shared" si="884"/>
        <v>0</v>
      </c>
      <c r="AS129" s="75">
        <v>0</v>
      </c>
      <c r="AT129" s="75">
        <v>0</v>
      </c>
      <c r="AU129" s="52">
        <f t="shared" si="885"/>
        <v>0</v>
      </c>
      <c r="AV129" s="52">
        <f t="shared" si="886"/>
        <v>0</v>
      </c>
      <c r="AW129" s="52"/>
      <c r="AX129" s="52"/>
      <c r="AY129" s="52"/>
      <c r="AZ129" s="52"/>
      <c r="BA129" s="52"/>
      <c r="BB129" s="52"/>
      <c r="BC129" s="52">
        <f t="shared" si="887"/>
        <v>0</v>
      </c>
      <c r="BD129" s="52"/>
      <c r="BE129" s="52"/>
      <c r="BF129" s="52"/>
      <c r="BG129" s="52">
        <f t="shared" si="888"/>
        <v>0</v>
      </c>
      <c r="BH129" s="52">
        <f t="shared" si="889"/>
        <v>0</v>
      </c>
      <c r="BI129" s="55" t="s">
        <v>233</v>
      </c>
      <c r="BJ129" s="55" t="s">
        <v>233</v>
      </c>
      <c r="BK129" s="53">
        <f t="shared" si="890"/>
        <v>0</v>
      </c>
      <c r="BL129" s="53">
        <f t="shared" si="891"/>
        <v>0</v>
      </c>
      <c r="BM129" s="53">
        <f t="shared" si="892"/>
        <v>0</v>
      </c>
    </row>
    <row r="130" spans="1:65" x14ac:dyDescent="0.25">
      <c r="A130" s="23"/>
      <c r="B130" s="24"/>
      <c r="C130" s="24" t="s">
        <v>190</v>
      </c>
      <c r="D130" s="23"/>
      <c r="E130" s="23"/>
      <c r="F130" s="24"/>
      <c r="G130" s="25">
        <f t="shared" ref="G130:Y130" si="894">SUBTOTAL(9,G128:G129)</f>
        <v>455000</v>
      </c>
      <c r="H130" s="25">
        <f t="shared" si="894"/>
        <v>0</v>
      </c>
      <c r="I130" s="25">
        <f t="shared" si="894"/>
        <v>0</v>
      </c>
      <c r="J130" s="25">
        <f t="shared" si="894"/>
        <v>0</v>
      </c>
      <c r="K130" s="25">
        <f t="shared" si="894"/>
        <v>0</v>
      </c>
      <c r="L130" s="25">
        <f t="shared" si="894"/>
        <v>0</v>
      </c>
      <c r="M130" s="25">
        <f t="shared" si="894"/>
        <v>0</v>
      </c>
      <c r="N130" s="25">
        <f t="shared" si="894"/>
        <v>0</v>
      </c>
      <c r="O130" s="25">
        <f t="shared" si="894"/>
        <v>455000</v>
      </c>
      <c r="P130" s="25">
        <f t="shared" si="894"/>
        <v>0</v>
      </c>
      <c r="Q130" s="25">
        <f t="shared" si="894"/>
        <v>455000</v>
      </c>
      <c r="R130" s="25">
        <f t="shared" si="894"/>
        <v>0</v>
      </c>
      <c r="S130" s="25">
        <f t="shared" si="894"/>
        <v>0</v>
      </c>
      <c r="T130" s="25">
        <f t="shared" si="894"/>
        <v>-455000</v>
      </c>
      <c r="U130" s="34">
        <v>39000</v>
      </c>
      <c r="V130" s="34">
        <v>23600</v>
      </c>
      <c r="W130" s="26">
        <f t="shared" si="894"/>
        <v>0</v>
      </c>
      <c r="X130" s="26">
        <f t="shared" si="894"/>
        <v>-1.93</v>
      </c>
      <c r="Y130" s="26">
        <f t="shared" si="894"/>
        <v>-1.93</v>
      </c>
      <c r="Z130" s="25">
        <f t="shared" ref="Z130:AM130" si="895">SUBTOTAL(9,Z128:Z129)</f>
        <v>570000</v>
      </c>
      <c r="AA130" s="25">
        <f t="shared" si="895"/>
        <v>115000</v>
      </c>
      <c r="AB130" s="25">
        <f t="shared" si="895"/>
        <v>0</v>
      </c>
      <c r="AC130" s="25">
        <f t="shared" si="895"/>
        <v>0</v>
      </c>
      <c r="AD130" s="25">
        <f t="shared" si="895"/>
        <v>0</v>
      </c>
      <c r="AE130" s="25">
        <f t="shared" si="895"/>
        <v>0</v>
      </c>
      <c r="AF130" s="25">
        <f t="shared" si="895"/>
        <v>0</v>
      </c>
      <c r="AG130" s="25">
        <f t="shared" si="895"/>
        <v>115000</v>
      </c>
      <c r="AH130" s="25">
        <f t="shared" si="895"/>
        <v>455000</v>
      </c>
      <c r="AI130" s="25">
        <f t="shared" si="895"/>
        <v>0</v>
      </c>
      <c r="AJ130" s="25">
        <f t="shared" si="895"/>
        <v>455000</v>
      </c>
      <c r="AK130" s="25">
        <f t="shared" si="895"/>
        <v>0</v>
      </c>
      <c r="AL130" s="25">
        <f t="shared" si="895"/>
        <v>0</v>
      </c>
      <c r="AM130" s="25">
        <f t="shared" si="895"/>
        <v>91000</v>
      </c>
      <c r="AN130" s="34">
        <v>39000</v>
      </c>
      <c r="AO130" s="34">
        <v>23600</v>
      </c>
      <c r="AP130" s="26">
        <f t="shared" ref="AP130:AR130" si="896">SUBTOTAL(9,AP128:AP129)</f>
        <v>0</v>
      </c>
      <c r="AQ130" s="26">
        <f t="shared" si="896"/>
        <v>0.11999999999999988</v>
      </c>
      <c r="AR130" s="26">
        <f t="shared" si="896"/>
        <v>0.11999999999999988</v>
      </c>
      <c r="AS130" s="76">
        <v>0</v>
      </c>
      <c r="AT130" s="76">
        <v>-1.93</v>
      </c>
      <c r="AU130" s="25">
        <f t="shared" ref="AU130:BH130" si="897">SUBTOTAL(9,AU128:AU129)</f>
        <v>570000</v>
      </c>
      <c r="AV130" s="25">
        <f t="shared" si="897"/>
        <v>115000</v>
      </c>
      <c r="AW130" s="25">
        <f t="shared" si="897"/>
        <v>0</v>
      </c>
      <c r="AX130" s="25">
        <f t="shared" si="897"/>
        <v>0</v>
      </c>
      <c r="AY130" s="25">
        <f t="shared" si="897"/>
        <v>0</v>
      </c>
      <c r="AZ130" s="25">
        <f t="shared" si="897"/>
        <v>0</v>
      </c>
      <c r="BA130" s="25">
        <f t="shared" si="897"/>
        <v>0</v>
      </c>
      <c r="BB130" s="25">
        <f t="shared" si="897"/>
        <v>115000</v>
      </c>
      <c r="BC130" s="25">
        <f t="shared" si="897"/>
        <v>455000</v>
      </c>
      <c r="BD130" s="25">
        <f t="shared" si="897"/>
        <v>0</v>
      </c>
      <c r="BE130" s="25">
        <f t="shared" si="897"/>
        <v>455000</v>
      </c>
      <c r="BF130" s="25">
        <f t="shared" si="897"/>
        <v>0</v>
      </c>
      <c r="BG130" s="25">
        <f t="shared" si="897"/>
        <v>0</v>
      </c>
      <c r="BH130" s="25">
        <f t="shared" si="897"/>
        <v>91000</v>
      </c>
      <c r="BI130" s="34">
        <v>39000</v>
      </c>
      <c r="BJ130" s="34">
        <v>23600</v>
      </c>
      <c r="BK130" s="26">
        <f t="shared" ref="BK130:BM130" si="898">SUBTOTAL(9,BK128:BK129)</f>
        <v>0</v>
      </c>
      <c r="BL130" s="26">
        <f t="shared" si="898"/>
        <v>-1.81</v>
      </c>
      <c r="BM130" s="26">
        <f t="shared" si="898"/>
        <v>-1.81</v>
      </c>
    </row>
    <row r="131" spans="1:65" x14ac:dyDescent="0.25">
      <c r="A131" s="2">
        <v>1440</v>
      </c>
      <c r="B131" s="18">
        <v>600010481</v>
      </c>
      <c r="C131" s="18" t="s">
        <v>132</v>
      </c>
      <c r="D131" s="2">
        <v>3123</v>
      </c>
      <c r="E131" s="2" t="s">
        <v>60</v>
      </c>
      <c r="F131" s="18" t="s">
        <v>61</v>
      </c>
      <c r="G131" s="52">
        <f t="shared" ref="G131:G133" si="899">H131+O131</f>
        <v>618950</v>
      </c>
      <c r="H131" s="52">
        <f t="shared" ref="H131:H133" si="900">J131+K131+L131+M131+N131</f>
        <v>20000</v>
      </c>
      <c r="I131" s="20"/>
      <c r="J131" s="43"/>
      <c r="K131" s="43">
        <v>20000</v>
      </c>
      <c r="L131" s="43"/>
      <c r="M131" s="43"/>
      <c r="N131" s="43"/>
      <c r="O131" s="52">
        <f t="shared" ref="O131:O133" si="901">P131+Q131+R131</f>
        <v>598950</v>
      </c>
      <c r="P131" s="43"/>
      <c r="Q131" s="43">
        <v>598950</v>
      </c>
      <c r="R131" s="43"/>
      <c r="S131" s="52">
        <f t="shared" ref="S131:S133" si="902">(K131+L131+M131)*-1</f>
        <v>-20000</v>
      </c>
      <c r="T131" s="52">
        <f t="shared" ref="T131:T133" si="903">(P131+Q131)*-1</f>
        <v>-598950</v>
      </c>
      <c r="U131" s="52">
        <v>39000</v>
      </c>
      <c r="V131" s="52">
        <v>23600</v>
      </c>
      <c r="W131" s="53">
        <f t="shared" ref="W131:W133" si="904">IF(S131=0,0,ROUND((L131+M131)/U131/10,2)*-1)</f>
        <v>0</v>
      </c>
      <c r="X131" s="53">
        <f t="shared" ref="X131:X133" si="905">IF(T131=0,0,ROUND(Q131/V131/10,2)*-1)</f>
        <v>-2.54</v>
      </c>
      <c r="Y131" s="53">
        <f t="shared" ref="Y131:Y133" si="906">SUM(W131:X131)</f>
        <v>-2.54</v>
      </c>
      <c r="Z131" s="52">
        <f t="shared" ref="Z131:Z133" si="907">AA131+AH131</f>
        <v>618950</v>
      </c>
      <c r="AA131" s="52">
        <f t="shared" ref="AA131:AA133" si="908">AC131+AD131+AE131+AF131+AG131</f>
        <v>20000</v>
      </c>
      <c r="AB131" s="20"/>
      <c r="AC131" s="43"/>
      <c r="AD131" s="43">
        <v>20000</v>
      </c>
      <c r="AE131" s="43"/>
      <c r="AF131" s="43"/>
      <c r="AG131" s="43"/>
      <c r="AH131" s="52">
        <f t="shared" ref="AH131:AH133" si="909">AI131+AJ131+AK131</f>
        <v>598950</v>
      </c>
      <c r="AI131" s="43"/>
      <c r="AJ131" s="43">
        <v>598950</v>
      </c>
      <c r="AK131" s="43"/>
      <c r="AL131" s="52">
        <f t="shared" ref="AL131:AL133" si="910">ROUND((AD131+AE131+AF131)*20%,0)</f>
        <v>4000</v>
      </c>
      <c r="AM131" s="52">
        <f t="shared" ref="AM131:AM133" si="911">ROUND((AI131+AJ131)*20%,0)</f>
        <v>119790</v>
      </c>
      <c r="AN131" s="52">
        <v>50815</v>
      </c>
      <c r="AO131" s="52">
        <v>25126</v>
      </c>
      <c r="AP131" s="53">
        <f t="shared" ref="AP131:AP133" si="912">IF(AL131=0,0,ROUND((AE131+AF131)/AN131/10,2)+AS131)*-1</f>
        <v>0</v>
      </c>
      <c r="AQ131" s="53">
        <f t="shared" ref="AQ131:AQ133" si="913">IF(AM131=0,0,ROUND((AJ131)/AO131/10,2)+AT131)*-1</f>
        <v>0.16000000000000014</v>
      </c>
      <c r="AR131" s="53">
        <f t="shared" ref="AR131:AR133" si="914">SUM(AP131:AQ131)</f>
        <v>0.16000000000000014</v>
      </c>
      <c r="AS131" s="75">
        <v>0</v>
      </c>
      <c r="AT131" s="75">
        <v>-2.54</v>
      </c>
      <c r="AU131" s="52">
        <f t="shared" ref="AU131:AU133" si="915">AV131+BC131</f>
        <v>618950</v>
      </c>
      <c r="AV131" s="52">
        <f t="shared" ref="AV131:AV133" si="916">AX131+AY131+AZ131+BA131+BB131</f>
        <v>20000</v>
      </c>
      <c r="AW131" s="20"/>
      <c r="AX131" s="43"/>
      <c r="AY131" s="43">
        <v>20000</v>
      </c>
      <c r="AZ131" s="43"/>
      <c r="BA131" s="43"/>
      <c r="BB131" s="43"/>
      <c r="BC131" s="52">
        <f t="shared" ref="BC131:BC133" si="917">BD131+BE131+BF131</f>
        <v>598950</v>
      </c>
      <c r="BD131" s="43"/>
      <c r="BE131" s="43">
        <v>598950</v>
      </c>
      <c r="BF131" s="43"/>
      <c r="BG131" s="52">
        <f t="shared" ref="BG131:BG133" si="918">ROUND((AY131+AZ131+BA131)*20%,0)</f>
        <v>4000</v>
      </c>
      <c r="BH131" s="52">
        <f t="shared" ref="BH131:BH133" si="919">ROUND((BD131+BE131)*20%,0)</f>
        <v>119790</v>
      </c>
      <c r="BI131" s="52">
        <v>50815</v>
      </c>
      <c r="BJ131" s="52">
        <v>25126</v>
      </c>
      <c r="BK131" s="53">
        <f t="shared" ref="BK131:BK133" si="920">IF(BG131=0,0,ROUND((AZ131+BA131)/BI131/10,2)+BN131)*-1</f>
        <v>0</v>
      </c>
      <c r="BL131" s="53">
        <f t="shared" ref="BL131:BL133" si="921">IF(BH131=0,0,ROUND((BE131)/BJ131/10,2)+BO131)*-1</f>
        <v>-2.38</v>
      </c>
      <c r="BM131" s="53">
        <f t="shared" ref="BM131:BM133" si="922">SUM(BK131:BL131)</f>
        <v>-2.38</v>
      </c>
    </row>
    <row r="132" spans="1:65" x14ac:dyDescent="0.25">
      <c r="A132" s="2">
        <v>1440</v>
      </c>
      <c r="B132" s="18">
        <v>600010481</v>
      </c>
      <c r="C132" s="18" t="s">
        <v>132</v>
      </c>
      <c r="D132" s="2">
        <v>3123</v>
      </c>
      <c r="E132" s="2" t="s">
        <v>62</v>
      </c>
      <c r="F132" s="18" t="s">
        <v>218</v>
      </c>
      <c r="G132" s="52">
        <f t="shared" si="899"/>
        <v>0</v>
      </c>
      <c r="H132" s="52">
        <f t="shared" si="900"/>
        <v>0</v>
      </c>
      <c r="I132" s="52"/>
      <c r="J132" s="52"/>
      <c r="K132" s="52"/>
      <c r="L132" s="52"/>
      <c r="M132" s="52"/>
      <c r="N132" s="52"/>
      <c r="O132" s="52">
        <f t="shared" si="901"/>
        <v>0</v>
      </c>
      <c r="P132" s="52"/>
      <c r="Q132" s="52"/>
      <c r="R132" s="52"/>
      <c r="S132" s="52">
        <f t="shared" si="902"/>
        <v>0</v>
      </c>
      <c r="T132" s="52">
        <f t="shared" si="903"/>
        <v>0</v>
      </c>
      <c r="U132" s="55" t="s">
        <v>233</v>
      </c>
      <c r="V132" s="55" t="s">
        <v>233</v>
      </c>
      <c r="W132" s="53">
        <f t="shared" si="904"/>
        <v>0</v>
      </c>
      <c r="X132" s="53">
        <f t="shared" si="905"/>
        <v>0</v>
      </c>
      <c r="Y132" s="53">
        <f t="shared" si="906"/>
        <v>0</v>
      </c>
      <c r="Z132" s="52">
        <f t="shared" si="907"/>
        <v>0</v>
      </c>
      <c r="AA132" s="52">
        <f t="shared" si="908"/>
        <v>0</v>
      </c>
      <c r="AB132" s="52"/>
      <c r="AC132" s="52"/>
      <c r="AD132" s="52"/>
      <c r="AE132" s="52"/>
      <c r="AF132" s="52"/>
      <c r="AG132" s="52"/>
      <c r="AH132" s="52">
        <f t="shared" si="909"/>
        <v>0</v>
      </c>
      <c r="AI132" s="52"/>
      <c r="AJ132" s="52"/>
      <c r="AK132" s="52"/>
      <c r="AL132" s="52">
        <f t="shared" si="910"/>
        <v>0</v>
      </c>
      <c r="AM132" s="52">
        <f t="shared" si="911"/>
        <v>0</v>
      </c>
      <c r="AN132" s="55" t="s">
        <v>233</v>
      </c>
      <c r="AO132" s="55" t="s">
        <v>233</v>
      </c>
      <c r="AP132" s="53">
        <f t="shared" si="912"/>
        <v>0</v>
      </c>
      <c r="AQ132" s="53">
        <f t="shared" si="913"/>
        <v>0</v>
      </c>
      <c r="AR132" s="53">
        <f t="shared" si="914"/>
        <v>0</v>
      </c>
      <c r="AS132" s="75">
        <v>0</v>
      </c>
      <c r="AT132" s="75">
        <v>0</v>
      </c>
      <c r="AU132" s="52">
        <f t="shared" si="915"/>
        <v>0</v>
      </c>
      <c r="AV132" s="52">
        <f t="shared" si="916"/>
        <v>0</v>
      </c>
      <c r="AW132" s="52"/>
      <c r="AX132" s="52"/>
      <c r="AY132" s="52"/>
      <c r="AZ132" s="52"/>
      <c r="BA132" s="52"/>
      <c r="BB132" s="52"/>
      <c r="BC132" s="52">
        <f t="shared" si="917"/>
        <v>0</v>
      </c>
      <c r="BD132" s="52"/>
      <c r="BE132" s="52"/>
      <c r="BF132" s="52"/>
      <c r="BG132" s="52">
        <f t="shared" si="918"/>
        <v>0</v>
      </c>
      <c r="BH132" s="52">
        <f t="shared" si="919"/>
        <v>0</v>
      </c>
      <c r="BI132" s="55" t="s">
        <v>233</v>
      </c>
      <c r="BJ132" s="55" t="s">
        <v>233</v>
      </c>
      <c r="BK132" s="53">
        <f t="shared" si="920"/>
        <v>0</v>
      </c>
      <c r="BL132" s="53">
        <f t="shared" si="921"/>
        <v>0</v>
      </c>
      <c r="BM132" s="53">
        <f t="shared" si="922"/>
        <v>0</v>
      </c>
    </row>
    <row r="133" spans="1:65" x14ac:dyDescent="0.25">
      <c r="A133" s="2">
        <v>1440</v>
      </c>
      <c r="B133" s="18">
        <v>600010481</v>
      </c>
      <c r="C133" s="18" t="s">
        <v>132</v>
      </c>
      <c r="D133" s="2">
        <v>3147</v>
      </c>
      <c r="E133" s="2" t="s">
        <v>64</v>
      </c>
      <c r="F133" s="18" t="s">
        <v>218</v>
      </c>
      <c r="G133" s="52">
        <f t="shared" si="899"/>
        <v>0</v>
      </c>
      <c r="H133" s="52">
        <f t="shared" si="900"/>
        <v>0</v>
      </c>
      <c r="I133" s="52"/>
      <c r="J133" s="52"/>
      <c r="K133" s="52"/>
      <c r="L133" s="52"/>
      <c r="M133" s="52"/>
      <c r="N133" s="52"/>
      <c r="O133" s="52">
        <f t="shared" si="901"/>
        <v>0</v>
      </c>
      <c r="P133" s="52"/>
      <c r="Q133" s="52"/>
      <c r="R133" s="52"/>
      <c r="S133" s="52">
        <f t="shared" si="902"/>
        <v>0</v>
      </c>
      <c r="T133" s="52">
        <f t="shared" si="903"/>
        <v>0</v>
      </c>
      <c r="U133" s="52">
        <v>39000</v>
      </c>
      <c r="V133" s="52">
        <v>23600</v>
      </c>
      <c r="W133" s="53">
        <f t="shared" si="904"/>
        <v>0</v>
      </c>
      <c r="X133" s="53">
        <f t="shared" si="905"/>
        <v>0</v>
      </c>
      <c r="Y133" s="53">
        <f t="shared" si="906"/>
        <v>0</v>
      </c>
      <c r="Z133" s="52">
        <f t="shared" si="907"/>
        <v>0</v>
      </c>
      <c r="AA133" s="52">
        <f t="shared" si="908"/>
        <v>0</v>
      </c>
      <c r="AB133" s="52"/>
      <c r="AC133" s="52"/>
      <c r="AD133" s="52"/>
      <c r="AE133" s="52"/>
      <c r="AF133" s="52"/>
      <c r="AG133" s="52"/>
      <c r="AH133" s="52">
        <f t="shared" si="909"/>
        <v>0</v>
      </c>
      <c r="AI133" s="52"/>
      <c r="AJ133" s="52"/>
      <c r="AK133" s="52"/>
      <c r="AL133" s="52">
        <f t="shared" si="910"/>
        <v>0</v>
      </c>
      <c r="AM133" s="52">
        <f t="shared" si="911"/>
        <v>0</v>
      </c>
      <c r="AN133" s="52">
        <v>40700</v>
      </c>
      <c r="AO133" s="52">
        <v>22100</v>
      </c>
      <c r="AP133" s="53">
        <f t="shared" si="912"/>
        <v>0</v>
      </c>
      <c r="AQ133" s="53">
        <f t="shared" si="913"/>
        <v>0</v>
      </c>
      <c r="AR133" s="53">
        <f t="shared" si="914"/>
        <v>0</v>
      </c>
      <c r="AS133" s="75">
        <v>0</v>
      </c>
      <c r="AT133" s="75">
        <v>0</v>
      </c>
      <c r="AU133" s="52">
        <f t="shared" si="915"/>
        <v>0</v>
      </c>
      <c r="AV133" s="52">
        <f t="shared" si="916"/>
        <v>0</v>
      </c>
      <c r="AW133" s="52"/>
      <c r="AX133" s="52"/>
      <c r="AY133" s="52"/>
      <c r="AZ133" s="52"/>
      <c r="BA133" s="52"/>
      <c r="BB133" s="52"/>
      <c r="BC133" s="52">
        <f t="shared" si="917"/>
        <v>0</v>
      </c>
      <c r="BD133" s="52"/>
      <c r="BE133" s="52"/>
      <c r="BF133" s="52"/>
      <c r="BG133" s="52">
        <f t="shared" si="918"/>
        <v>0</v>
      </c>
      <c r="BH133" s="52">
        <f t="shared" si="919"/>
        <v>0</v>
      </c>
      <c r="BI133" s="52">
        <v>40700</v>
      </c>
      <c r="BJ133" s="52">
        <v>22100</v>
      </c>
      <c r="BK133" s="53">
        <f t="shared" si="920"/>
        <v>0</v>
      </c>
      <c r="BL133" s="53">
        <f t="shared" si="921"/>
        <v>0</v>
      </c>
      <c r="BM133" s="53">
        <f t="shared" si="922"/>
        <v>0</v>
      </c>
    </row>
    <row r="134" spans="1:65" x14ac:dyDescent="0.25">
      <c r="A134" s="23"/>
      <c r="B134" s="24"/>
      <c r="C134" s="24" t="s">
        <v>191</v>
      </c>
      <c r="D134" s="23"/>
      <c r="E134" s="23"/>
      <c r="F134" s="24"/>
      <c r="G134" s="25">
        <f t="shared" ref="G134:Y134" si="923">SUBTOTAL(9,G131:G133)</f>
        <v>618950</v>
      </c>
      <c r="H134" s="25">
        <f t="shared" si="923"/>
        <v>20000</v>
      </c>
      <c r="I134" s="25">
        <f t="shared" si="923"/>
        <v>0</v>
      </c>
      <c r="J134" s="25">
        <f t="shared" si="923"/>
        <v>0</v>
      </c>
      <c r="K134" s="25">
        <f t="shared" si="923"/>
        <v>20000</v>
      </c>
      <c r="L134" s="25">
        <f t="shared" si="923"/>
        <v>0</v>
      </c>
      <c r="M134" s="25">
        <f t="shared" si="923"/>
        <v>0</v>
      </c>
      <c r="N134" s="25">
        <f t="shared" si="923"/>
        <v>0</v>
      </c>
      <c r="O134" s="25">
        <f t="shared" si="923"/>
        <v>598950</v>
      </c>
      <c r="P134" s="25">
        <f t="shared" si="923"/>
        <v>0</v>
      </c>
      <c r="Q134" s="25">
        <f t="shared" si="923"/>
        <v>598950</v>
      </c>
      <c r="R134" s="25">
        <f t="shared" si="923"/>
        <v>0</v>
      </c>
      <c r="S134" s="25">
        <f t="shared" si="923"/>
        <v>-20000</v>
      </c>
      <c r="T134" s="25">
        <f t="shared" si="923"/>
        <v>-598950</v>
      </c>
      <c r="U134" s="34">
        <v>39000</v>
      </c>
      <c r="V134" s="34">
        <v>23600</v>
      </c>
      <c r="W134" s="26">
        <f t="shared" si="923"/>
        <v>0</v>
      </c>
      <c r="X134" s="26">
        <f t="shared" si="923"/>
        <v>-2.54</v>
      </c>
      <c r="Y134" s="26">
        <f t="shared" si="923"/>
        <v>-2.54</v>
      </c>
      <c r="Z134" s="25">
        <f t="shared" ref="Z134:AM134" si="924">SUBTOTAL(9,Z131:Z133)</f>
        <v>618950</v>
      </c>
      <c r="AA134" s="25">
        <f t="shared" si="924"/>
        <v>20000</v>
      </c>
      <c r="AB134" s="25">
        <f t="shared" si="924"/>
        <v>0</v>
      </c>
      <c r="AC134" s="25">
        <f t="shared" si="924"/>
        <v>0</v>
      </c>
      <c r="AD134" s="25">
        <f t="shared" si="924"/>
        <v>20000</v>
      </c>
      <c r="AE134" s="25">
        <f t="shared" si="924"/>
        <v>0</v>
      </c>
      <c r="AF134" s="25">
        <f t="shared" si="924"/>
        <v>0</v>
      </c>
      <c r="AG134" s="25">
        <f t="shared" si="924"/>
        <v>0</v>
      </c>
      <c r="AH134" s="25">
        <f t="shared" si="924"/>
        <v>598950</v>
      </c>
      <c r="AI134" s="25">
        <f t="shared" si="924"/>
        <v>0</v>
      </c>
      <c r="AJ134" s="25">
        <f t="shared" si="924"/>
        <v>598950</v>
      </c>
      <c r="AK134" s="25">
        <f t="shared" si="924"/>
        <v>0</v>
      </c>
      <c r="AL134" s="25">
        <f t="shared" si="924"/>
        <v>4000</v>
      </c>
      <c r="AM134" s="25">
        <f t="shared" si="924"/>
        <v>119790</v>
      </c>
      <c r="AN134" s="34">
        <v>39000</v>
      </c>
      <c r="AO134" s="34">
        <v>23600</v>
      </c>
      <c r="AP134" s="26">
        <f t="shared" ref="AP134:AR134" si="925">SUBTOTAL(9,AP131:AP133)</f>
        <v>0</v>
      </c>
      <c r="AQ134" s="26">
        <f t="shared" si="925"/>
        <v>0.16000000000000014</v>
      </c>
      <c r="AR134" s="26">
        <f t="shared" si="925"/>
        <v>0.16000000000000014</v>
      </c>
      <c r="AS134" s="76">
        <v>0</v>
      </c>
      <c r="AT134" s="76">
        <v>-2.54</v>
      </c>
      <c r="AU134" s="25">
        <f t="shared" ref="AU134:BH134" si="926">SUBTOTAL(9,AU131:AU133)</f>
        <v>618950</v>
      </c>
      <c r="AV134" s="25">
        <f t="shared" si="926"/>
        <v>20000</v>
      </c>
      <c r="AW134" s="25">
        <f t="shared" si="926"/>
        <v>0</v>
      </c>
      <c r="AX134" s="25">
        <f t="shared" si="926"/>
        <v>0</v>
      </c>
      <c r="AY134" s="25">
        <f t="shared" si="926"/>
        <v>20000</v>
      </c>
      <c r="AZ134" s="25">
        <f t="shared" si="926"/>
        <v>0</v>
      </c>
      <c r="BA134" s="25">
        <f t="shared" si="926"/>
        <v>0</v>
      </c>
      <c r="BB134" s="25">
        <f t="shared" si="926"/>
        <v>0</v>
      </c>
      <c r="BC134" s="25">
        <f t="shared" si="926"/>
        <v>598950</v>
      </c>
      <c r="BD134" s="25">
        <f t="shared" si="926"/>
        <v>0</v>
      </c>
      <c r="BE134" s="25">
        <f t="shared" si="926"/>
        <v>598950</v>
      </c>
      <c r="BF134" s="25">
        <f t="shared" si="926"/>
        <v>0</v>
      </c>
      <c r="BG134" s="25">
        <f t="shared" si="926"/>
        <v>4000</v>
      </c>
      <c r="BH134" s="25">
        <f t="shared" si="926"/>
        <v>119790</v>
      </c>
      <c r="BI134" s="34">
        <v>39000</v>
      </c>
      <c r="BJ134" s="34">
        <v>23600</v>
      </c>
      <c r="BK134" s="26">
        <f t="shared" ref="BK134:BM134" si="927">SUBTOTAL(9,BK131:BK133)</f>
        <v>0</v>
      </c>
      <c r="BL134" s="26">
        <f t="shared" si="927"/>
        <v>-2.38</v>
      </c>
      <c r="BM134" s="26">
        <f t="shared" si="927"/>
        <v>-2.38</v>
      </c>
    </row>
    <row r="135" spans="1:65" x14ac:dyDescent="0.25">
      <c r="A135" s="2">
        <v>1442</v>
      </c>
      <c r="B135" s="18">
        <v>600010686</v>
      </c>
      <c r="C135" s="18" t="s">
        <v>133</v>
      </c>
      <c r="D135" s="2">
        <v>3123</v>
      </c>
      <c r="E135" s="2" t="s">
        <v>60</v>
      </c>
      <c r="F135" s="18" t="s">
        <v>61</v>
      </c>
      <c r="G135" s="52">
        <f t="shared" ref="G135:G136" si="928">H135+O135</f>
        <v>100000</v>
      </c>
      <c r="H135" s="52">
        <f t="shared" ref="H135:H136" si="929">J135+K135+L135+M135+N135</f>
        <v>10000</v>
      </c>
      <c r="I135" s="20"/>
      <c r="J135" s="43"/>
      <c r="K135" s="43"/>
      <c r="L135" s="43">
        <v>10000</v>
      </c>
      <c r="M135" s="43"/>
      <c r="N135" s="43"/>
      <c r="O135" s="52">
        <f t="shared" ref="O135:O136" si="930">P135+Q135+R135</f>
        <v>90000</v>
      </c>
      <c r="P135" s="43"/>
      <c r="Q135" s="43">
        <v>90000</v>
      </c>
      <c r="R135" s="43"/>
      <c r="S135" s="52">
        <f t="shared" ref="S135:S136" si="931">(K135+L135+M135)*-1</f>
        <v>-10000</v>
      </c>
      <c r="T135" s="52">
        <f t="shared" ref="T135:T136" si="932">(P135+Q135)*-1</f>
        <v>-90000</v>
      </c>
      <c r="U135" s="52">
        <v>39000</v>
      </c>
      <c r="V135" s="52">
        <v>23600</v>
      </c>
      <c r="W135" s="53">
        <f t="shared" ref="W135:W136" si="933">IF(S135=0,0,ROUND((L135+M135)/U135/10,2)*-1)</f>
        <v>-0.03</v>
      </c>
      <c r="X135" s="53">
        <f t="shared" ref="X135:X136" si="934">IF(T135=0,0,ROUND(Q135/V135/10,2)*-1)</f>
        <v>-0.38</v>
      </c>
      <c r="Y135" s="53">
        <f t="shared" ref="Y135:Y136" si="935">SUM(W135:X135)</f>
        <v>-0.41000000000000003</v>
      </c>
      <c r="Z135" s="52">
        <f t="shared" ref="Z135:Z136" si="936">AA135+AH135</f>
        <v>100000</v>
      </c>
      <c r="AA135" s="52">
        <f t="shared" ref="AA135:AA136" si="937">AC135+AD135+AE135+AF135+AG135</f>
        <v>10000</v>
      </c>
      <c r="AB135" s="20"/>
      <c r="AC135" s="43"/>
      <c r="AD135" s="43"/>
      <c r="AE135" s="43">
        <v>10000</v>
      </c>
      <c r="AF135" s="43"/>
      <c r="AG135" s="43"/>
      <c r="AH135" s="52">
        <f t="shared" ref="AH135:AH136" si="938">AI135+AJ135+AK135</f>
        <v>90000</v>
      </c>
      <c r="AI135" s="43"/>
      <c r="AJ135" s="43">
        <v>90000</v>
      </c>
      <c r="AK135" s="43"/>
      <c r="AL135" s="52">
        <f t="shared" ref="AL135:AL136" si="939">ROUND((AD135+AE135+AF135)*20%,0)</f>
        <v>2000</v>
      </c>
      <c r="AM135" s="52">
        <f t="shared" ref="AM135:AM136" si="940">ROUND((AI135+AJ135)*20%,0)</f>
        <v>18000</v>
      </c>
      <c r="AN135" s="52">
        <v>50815</v>
      </c>
      <c r="AO135" s="52">
        <v>25126</v>
      </c>
      <c r="AP135" s="53">
        <f t="shared" ref="AP135:AP136" si="941">IF(AL135=0,0,ROUND((AE135+AF135)/AN135/10,2)+AS135)*-1</f>
        <v>9.9999999999999985E-3</v>
      </c>
      <c r="AQ135" s="53">
        <f t="shared" ref="AQ135:AQ136" si="942">IF(AM135=0,0,ROUND((AJ135)/AO135/10,2)+AT135)*-1</f>
        <v>2.0000000000000018E-2</v>
      </c>
      <c r="AR135" s="53">
        <f t="shared" ref="AR135:AR136" si="943">SUM(AP135:AQ135)</f>
        <v>3.0000000000000016E-2</v>
      </c>
      <c r="AS135" s="75">
        <v>-0.03</v>
      </c>
      <c r="AT135" s="75">
        <v>-0.38</v>
      </c>
      <c r="AU135" s="52">
        <f t="shared" ref="AU135:AU136" si="944">AV135+BC135</f>
        <v>100000</v>
      </c>
      <c r="AV135" s="52">
        <f t="shared" ref="AV135:AV136" si="945">AX135+AY135+AZ135+BA135+BB135</f>
        <v>10000</v>
      </c>
      <c r="AW135" s="20"/>
      <c r="AX135" s="43"/>
      <c r="AY135" s="43"/>
      <c r="AZ135" s="43">
        <v>10000</v>
      </c>
      <c r="BA135" s="43"/>
      <c r="BB135" s="43"/>
      <c r="BC135" s="52">
        <f t="shared" ref="BC135:BC136" si="946">BD135+BE135+BF135</f>
        <v>90000</v>
      </c>
      <c r="BD135" s="43"/>
      <c r="BE135" s="43">
        <v>90000</v>
      </c>
      <c r="BF135" s="43"/>
      <c r="BG135" s="52">
        <f t="shared" ref="BG135:BG136" si="947">ROUND((AY135+AZ135+BA135)*20%,0)</f>
        <v>2000</v>
      </c>
      <c r="BH135" s="52">
        <f t="shared" ref="BH135:BH136" si="948">ROUND((BD135+BE135)*20%,0)</f>
        <v>18000</v>
      </c>
      <c r="BI135" s="52">
        <v>50815</v>
      </c>
      <c r="BJ135" s="52">
        <v>25126</v>
      </c>
      <c r="BK135" s="53">
        <f t="shared" ref="BK135:BK136" si="949">IF(BG135=0,0,ROUND((AZ135+BA135)/BI135/10,2)+BN135)*-1</f>
        <v>-0.02</v>
      </c>
      <c r="BL135" s="53">
        <f t="shared" ref="BL135:BL136" si="950">IF(BH135=0,0,ROUND((BE135)/BJ135/10,2)+BO135)*-1</f>
        <v>-0.36</v>
      </c>
      <c r="BM135" s="53">
        <f t="shared" ref="BM135:BM136" si="951">SUM(BK135:BL135)</f>
        <v>-0.38</v>
      </c>
    </row>
    <row r="136" spans="1:65" x14ac:dyDescent="0.25">
      <c r="A136" s="2">
        <v>1442</v>
      </c>
      <c r="B136" s="18">
        <v>600010686</v>
      </c>
      <c r="C136" s="18" t="s">
        <v>133</v>
      </c>
      <c r="D136" s="2">
        <v>3123</v>
      </c>
      <c r="E136" s="2" t="s">
        <v>62</v>
      </c>
      <c r="F136" s="18" t="s">
        <v>218</v>
      </c>
      <c r="G136" s="52">
        <f t="shared" si="928"/>
        <v>0</v>
      </c>
      <c r="H136" s="52">
        <f t="shared" si="929"/>
        <v>0</v>
      </c>
      <c r="I136" s="52"/>
      <c r="J136" s="52"/>
      <c r="K136" s="52"/>
      <c r="L136" s="52"/>
      <c r="M136" s="52"/>
      <c r="N136" s="52"/>
      <c r="O136" s="52">
        <f t="shared" si="930"/>
        <v>0</v>
      </c>
      <c r="P136" s="52"/>
      <c r="Q136" s="52"/>
      <c r="R136" s="52"/>
      <c r="S136" s="52">
        <f t="shared" si="931"/>
        <v>0</v>
      </c>
      <c r="T136" s="52">
        <f t="shared" si="932"/>
        <v>0</v>
      </c>
      <c r="U136" s="55" t="s">
        <v>233</v>
      </c>
      <c r="V136" s="55" t="s">
        <v>233</v>
      </c>
      <c r="W136" s="53">
        <f t="shared" si="933"/>
        <v>0</v>
      </c>
      <c r="X136" s="53">
        <f t="shared" si="934"/>
        <v>0</v>
      </c>
      <c r="Y136" s="53">
        <f t="shared" si="935"/>
        <v>0</v>
      </c>
      <c r="Z136" s="52">
        <f t="shared" si="936"/>
        <v>0</v>
      </c>
      <c r="AA136" s="52">
        <f t="shared" si="937"/>
        <v>0</v>
      </c>
      <c r="AB136" s="52"/>
      <c r="AC136" s="52"/>
      <c r="AD136" s="52"/>
      <c r="AE136" s="52"/>
      <c r="AF136" s="52"/>
      <c r="AG136" s="52"/>
      <c r="AH136" s="52">
        <f t="shared" si="938"/>
        <v>0</v>
      </c>
      <c r="AI136" s="52"/>
      <c r="AJ136" s="52"/>
      <c r="AK136" s="52"/>
      <c r="AL136" s="52">
        <f t="shared" si="939"/>
        <v>0</v>
      </c>
      <c r="AM136" s="52">
        <f t="shared" si="940"/>
        <v>0</v>
      </c>
      <c r="AN136" s="55" t="s">
        <v>233</v>
      </c>
      <c r="AO136" s="55" t="s">
        <v>233</v>
      </c>
      <c r="AP136" s="53">
        <f t="shared" si="941"/>
        <v>0</v>
      </c>
      <c r="AQ136" s="53">
        <f t="shared" si="942"/>
        <v>0</v>
      </c>
      <c r="AR136" s="53">
        <f t="shared" si="943"/>
        <v>0</v>
      </c>
      <c r="AS136" s="75">
        <v>0</v>
      </c>
      <c r="AT136" s="75">
        <v>0</v>
      </c>
      <c r="AU136" s="52">
        <f t="shared" si="944"/>
        <v>0</v>
      </c>
      <c r="AV136" s="52">
        <f t="shared" si="945"/>
        <v>0</v>
      </c>
      <c r="AW136" s="52"/>
      <c r="AX136" s="52"/>
      <c r="AY136" s="52"/>
      <c r="AZ136" s="52"/>
      <c r="BA136" s="52"/>
      <c r="BB136" s="52"/>
      <c r="BC136" s="52">
        <f t="shared" si="946"/>
        <v>0</v>
      </c>
      <c r="BD136" s="52"/>
      <c r="BE136" s="52"/>
      <c r="BF136" s="52"/>
      <c r="BG136" s="52">
        <f t="shared" si="947"/>
        <v>0</v>
      </c>
      <c r="BH136" s="52">
        <f t="shared" si="948"/>
        <v>0</v>
      </c>
      <c r="BI136" s="55" t="s">
        <v>233</v>
      </c>
      <c r="BJ136" s="55" t="s">
        <v>233</v>
      </c>
      <c r="BK136" s="53">
        <f t="shared" si="949"/>
        <v>0</v>
      </c>
      <c r="BL136" s="53">
        <f t="shared" si="950"/>
        <v>0</v>
      </c>
      <c r="BM136" s="53">
        <f t="shared" si="951"/>
        <v>0</v>
      </c>
    </row>
    <row r="137" spans="1:65" x14ac:dyDescent="0.25">
      <c r="A137" s="23"/>
      <c r="B137" s="24"/>
      <c r="C137" s="24" t="s">
        <v>192</v>
      </c>
      <c r="D137" s="23"/>
      <c r="E137" s="23"/>
      <c r="F137" s="24"/>
      <c r="G137" s="25">
        <f t="shared" ref="G137:Y137" si="952">SUBTOTAL(9,G135:G136)</f>
        <v>100000</v>
      </c>
      <c r="H137" s="25">
        <f t="shared" si="952"/>
        <v>10000</v>
      </c>
      <c r="I137" s="25">
        <f t="shared" si="952"/>
        <v>0</v>
      </c>
      <c r="J137" s="25">
        <f t="shared" si="952"/>
        <v>0</v>
      </c>
      <c r="K137" s="25">
        <f t="shared" si="952"/>
        <v>0</v>
      </c>
      <c r="L137" s="25">
        <f t="shared" si="952"/>
        <v>10000</v>
      </c>
      <c r="M137" s="25">
        <f t="shared" si="952"/>
        <v>0</v>
      </c>
      <c r="N137" s="25">
        <f t="shared" si="952"/>
        <v>0</v>
      </c>
      <c r="O137" s="25">
        <f t="shared" si="952"/>
        <v>90000</v>
      </c>
      <c r="P137" s="25">
        <f t="shared" si="952"/>
        <v>0</v>
      </c>
      <c r="Q137" s="25">
        <f t="shared" si="952"/>
        <v>90000</v>
      </c>
      <c r="R137" s="25">
        <f t="shared" si="952"/>
        <v>0</v>
      </c>
      <c r="S137" s="25">
        <f t="shared" si="952"/>
        <v>-10000</v>
      </c>
      <c r="T137" s="25">
        <f t="shared" si="952"/>
        <v>-90000</v>
      </c>
      <c r="U137" s="34">
        <v>39000</v>
      </c>
      <c r="V137" s="34">
        <v>23600</v>
      </c>
      <c r="W137" s="26">
        <f t="shared" si="952"/>
        <v>-0.03</v>
      </c>
      <c r="X137" s="26">
        <f t="shared" si="952"/>
        <v>-0.38</v>
      </c>
      <c r="Y137" s="26">
        <f t="shared" si="952"/>
        <v>-0.41000000000000003</v>
      </c>
      <c r="Z137" s="25">
        <f t="shared" ref="Z137:AM137" si="953">SUBTOTAL(9,Z135:Z136)</f>
        <v>100000</v>
      </c>
      <c r="AA137" s="25">
        <f t="shared" si="953"/>
        <v>10000</v>
      </c>
      <c r="AB137" s="25">
        <f t="shared" si="953"/>
        <v>0</v>
      </c>
      <c r="AC137" s="25">
        <f t="shared" si="953"/>
        <v>0</v>
      </c>
      <c r="AD137" s="25">
        <f t="shared" si="953"/>
        <v>0</v>
      </c>
      <c r="AE137" s="25">
        <f t="shared" si="953"/>
        <v>10000</v>
      </c>
      <c r="AF137" s="25">
        <f t="shared" si="953"/>
        <v>0</v>
      </c>
      <c r="AG137" s="25">
        <f t="shared" si="953"/>
        <v>0</v>
      </c>
      <c r="AH137" s="25">
        <f t="shared" si="953"/>
        <v>90000</v>
      </c>
      <c r="AI137" s="25">
        <f t="shared" si="953"/>
        <v>0</v>
      </c>
      <c r="AJ137" s="25">
        <f t="shared" si="953"/>
        <v>90000</v>
      </c>
      <c r="AK137" s="25">
        <f t="shared" si="953"/>
        <v>0</v>
      </c>
      <c r="AL137" s="25">
        <f t="shared" si="953"/>
        <v>2000</v>
      </c>
      <c r="AM137" s="25">
        <f t="shared" si="953"/>
        <v>18000</v>
      </c>
      <c r="AN137" s="34">
        <v>39000</v>
      </c>
      <c r="AO137" s="34">
        <v>23600</v>
      </c>
      <c r="AP137" s="26">
        <f t="shared" ref="AP137:AR137" si="954">SUBTOTAL(9,AP135:AP136)</f>
        <v>9.9999999999999985E-3</v>
      </c>
      <c r="AQ137" s="26">
        <f t="shared" si="954"/>
        <v>2.0000000000000018E-2</v>
      </c>
      <c r="AR137" s="26">
        <f t="shared" si="954"/>
        <v>3.0000000000000016E-2</v>
      </c>
      <c r="AS137" s="76">
        <v>-0.03</v>
      </c>
      <c r="AT137" s="76">
        <v>-0.38</v>
      </c>
      <c r="AU137" s="25">
        <f t="shared" ref="AU137:BH137" si="955">SUBTOTAL(9,AU135:AU136)</f>
        <v>100000</v>
      </c>
      <c r="AV137" s="25">
        <f t="shared" si="955"/>
        <v>10000</v>
      </c>
      <c r="AW137" s="25">
        <f t="shared" si="955"/>
        <v>0</v>
      </c>
      <c r="AX137" s="25">
        <f t="shared" si="955"/>
        <v>0</v>
      </c>
      <c r="AY137" s="25">
        <f t="shared" si="955"/>
        <v>0</v>
      </c>
      <c r="AZ137" s="25">
        <f t="shared" si="955"/>
        <v>10000</v>
      </c>
      <c r="BA137" s="25">
        <f t="shared" si="955"/>
        <v>0</v>
      </c>
      <c r="BB137" s="25">
        <f t="shared" si="955"/>
        <v>0</v>
      </c>
      <c r="BC137" s="25">
        <f t="shared" si="955"/>
        <v>90000</v>
      </c>
      <c r="BD137" s="25">
        <f t="shared" si="955"/>
        <v>0</v>
      </c>
      <c r="BE137" s="25">
        <f t="shared" si="955"/>
        <v>90000</v>
      </c>
      <c r="BF137" s="25">
        <f t="shared" si="955"/>
        <v>0</v>
      </c>
      <c r="BG137" s="25">
        <f t="shared" si="955"/>
        <v>2000</v>
      </c>
      <c r="BH137" s="25">
        <f t="shared" si="955"/>
        <v>18000</v>
      </c>
      <c r="BI137" s="34">
        <v>39000</v>
      </c>
      <c r="BJ137" s="34">
        <v>23600</v>
      </c>
      <c r="BK137" s="26">
        <f t="shared" ref="BK137:BM137" si="956">SUBTOTAL(9,BK135:BK136)</f>
        <v>-0.02</v>
      </c>
      <c r="BL137" s="26">
        <f t="shared" si="956"/>
        <v>-0.36</v>
      </c>
      <c r="BM137" s="26">
        <f t="shared" si="956"/>
        <v>-0.38</v>
      </c>
    </row>
    <row r="138" spans="1:65" x14ac:dyDescent="0.25">
      <c r="A138" s="2">
        <v>1443</v>
      </c>
      <c r="B138" s="18">
        <v>600170918</v>
      </c>
      <c r="C138" s="18" t="s">
        <v>134</v>
      </c>
      <c r="D138" s="2">
        <v>3123</v>
      </c>
      <c r="E138" s="2" t="s">
        <v>60</v>
      </c>
      <c r="F138" s="18" t="s">
        <v>61</v>
      </c>
      <c r="G138" s="52">
        <f t="shared" ref="G138:G142" si="957">H138+O138</f>
        <v>179400</v>
      </c>
      <c r="H138" s="52">
        <f t="shared" ref="H138:H142" si="958">J138+K138+L138+M138+N138</f>
        <v>169400</v>
      </c>
      <c r="I138" s="46">
        <v>7</v>
      </c>
      <c r="J138" s="47">
        <v>169400</v>
      </c>
      <c r="K138" s="43"/>
      <c r="L138" s="43"/>
      <c r="M138" s="43"/>
      <c r="N138" s="43"/>
      <c r="O138" s="52">
        <f t="shared" ref="O138:O142" si="959">P138+Q138+R138</f>
        <v>10000</v>
      </c>
      <c r="P138" s="43"/>
      <c r="Q138" s="43">
        <v>10000</v>
      </c>
      <c r="R138" s="43"/>
      <c r="S138" s="52">
        <f t="shared" ref="S138:S142" si="960">(K138+L138+M138)*-1</f>
        <v>0</v>
      </c>
      <c r="T138" s="52">
        <f t="shared" ref="T138:T142" si="961">(P138+Q138)*-1</f>
        <v>-10000</v>
      </c>
      <c r="U138" s="52">
        <v>39000</v>
      </c>
      <c r="V138" s="52">
        <v>23600</v>
      </c>
      <c r="W138" s="53">
        <f t="shared" ref="W138:W142" si="962">IF(S138=0,0,ROUND((L138+M138)/U138/10,2)*-1)</f>
        <v>0</v>
      </c>
      <c r="X138" s="53">
        <f t="shared" ref="X138:X142" si="963">IF(T138=0,0,ROUND(Q138/V138/10,2)*-1)</f>
        <v>-0.04</v>
      </c>
      <c r="Y138" s="53">
        <f t="shared" ref="Y138:Y142" si="964">SUM(W138:X138)</f>
        <v>-0.04</v>
      </c>
      <c r="Z138" s="52">
        <f t="shared" ref="Z138:Z142" si="965">AA138+AH138</f>
        <v>179400</v>
      </c>
      <c r="AA138" s="52">
        <f t="shared" ref="AA138:AA142" si="966">AC138+AD138+AE138+AF138+AG138</f>
        <v>169400</v>
      </c>
      <c r="AB138" s="46">
        <v>7</v>
      </c>
      <c r="AC138" s="47">
        <v>169400</v>
      </c>
      <c r="AD138" s="43"/>
      <c r="AE138" s="43"/>
      <c r="AF138" s="43"/>
      <c r="AG138" s="43"/>
      <c r="AH138" s="52">
        <f t="shared" ref="AH138:AH142" si="967">AI138+AJ138+AK138</f>
        <v>10000</v>
      </c>
      <c r="AI138" s="43"/>
      <c r="AJ138" s="43">
        <v>10000</v>
      </c>
      <c r="AK138" s="43"/>
      <c r="AL138" s="52">
        <f t="shared" ref="AL138:AL142" si="968">ROUND((AD138+AE138+AF138)*20%,0)</f>
        <v>0</v>
      </c>
      <c r="AM138" s="52">
        <f t="shared" ref="AM138:AM142" si="969">ROUND((AI138+AJ138)*20%,0)</f>
        <v>2000</v>
      </c>
      <c r="AN138" s="52">
        <v>50815</v>
      </c>
      <c r="AO138" s="52">
        <v>25126</v>
      </c>
      <c r="AP138" s="53">
        <f t="shared" ref="AP138:AP142" si="970">IF(AL138=0,0,ROUND((AE138+AF138)/AN138/10,2)+AS138)*-1</f>
        <v>0</v>
      </c>
      <c r="AQ138" s="53">
        <f t="shared" ref="AQ138:AQ142" si="971">IF(AM138=0,0,ROUND((AJ138)/AO138/10,2)+AT138)*-1</f>
        <v>0</v>
      </c>
      <c r="AR138" s="53">
        <f t="shared" ref="AR138:AR142" si="972">SUM(AP138:AQ138)</f>
        <v>0</v>
      </c>
      <c r="AS138" s="75">
        <v>0</v>
      </c>
      <c r="AT138" s="75">
        <v>-0.04</v>
      </c>
      <c r="AU138" s="52">
        <f t="shared" ref="AU138:AU142" si="973">AV138+BC138</f>
        <v>179400</v>
      </c>
      <c r="AV138" s="52">
        <f t="shared" ref="AV138:AV142" si="974">AX138+AY138+AZ138+BA138+BB138</f>
        <v>169400</v>
      </c>
      <c r="AW138" s="46">
        <v>7</v>
      </c>
      <c r="AX138" s="47">
        <v>169400</v>
      </c>
      <c r="AY138" s="43"/>
      <c r="AZ138" s="43"/>
      <c r="BA138" s="43"/>
      <c r="BB138" s="43"/>
      <c r="BC138" s="52">
        <f t="shared" ref="BC138:BC142" si="975">BD138+BE138+BF138</f>
        <v>10000</v>
      </c>
      <c r="BD138" s="43"/>
      <c r="BE138" s="43">
        <v>10000</v>
      </c>
      <c r="BF138" s="43"/>
      <c r="BG138" s="52">
        <f t="shared" ref="BG138:BG142" si="976">ROUND((AY138+AZ138+BA138)*20%,0)</f>
        <v>0</v>
      </c>
      <c r="BH138" s="52">
        <f t="shared" ref="BH138:BH142" si="977">ROUND((BD138+BE138)*20%,0)</f>
        <v>2000</v>
      </c>
      <c r="BI138" s="52">
        <v>50815</v>
      </c>
      <c r="BJ138" s="52">
        <v>25126</v>
      </c>
      <c r="BK138" s="53">
        <f t="shared" ref="BK138:BK142" si="978">IF(BG138=0,0,ROUND((AZ138+BA138)/BI138/10,2)+BN138)*-1</f>
        <v>0</v>
      </c>
      <c r="BL138" s="53">
        <f t="shared" ref="BL138:BL142" si="979">IF(BH138=0,0,ROUND((BE138)/BJ138/10,2)+BO138)*-1</f>
        <v>-0.04</v>
      </c>
      <c r="BM138" s="53">
        <f t="shared" ref="BM138:BM142" si="980">SUM(BK138:BL138)</f>
        <v>-0.04</v>
      </c>
    </row>
    <row r="139" spans="1:65" x14ac:dyDescent="0.25">
      <c r="A139" s="2">
        <v>1443</v>
      </c>
      <c r="B139" s="18">
        <v>600170918</v>
      </c>
      <c r="C139" s="18" t="s">
        <v>134</v>
      </c>
      <c r="D139" s="2">
        <v>3123</v>
      </c>
      <c r="E139" s="2" t="s">
        <v>62</v>
      </c>
      <c r="F139" s="18" t="s">
        <v>218</v>
      </c>
      <c r="G139" s="52">
        <f t="shared" si="957"/>
        <v>0</v>
      </c>
      <c r="H139" s="52">
        <f t="shared" si="958"/>
        <v>0</v>
      </c>
      <c r="I139" s="52"/>
      <c r="J139" s="52"/>
      <c r="K139" s="52"/>
      <c r="L139" s="52"/>
      <c r="M139" s="52"/>
      <c r="N139" s="52"/>
      <c r="O139" s="52">
        <f t="shared" si="959"/>
        <v>0</v>
      </c>
      <c r="P139" s="52"/>
      <c r="Q139" s="52"/>
      <c r="R139" s="52"/>
      <c r="S139" s="52">
        <f t="shared" si="960"/>
        <v>0</v>
      </c>
      <c r="T139" s="52">
        <f t="shared" si="961"/>
        <v>0</v>
      </c>
      <c r="U139" s="55" t="s">
        <v>233</v>
      </c>
      <c r="V139" s="55" t="s">
        <v>233</v>
      </c>
      <c r="W139" s="53">
        <f t="shared" si="962"/>
        <v>0</v>
      </c>
      <c r="X139" s="53">
        <f t="shared" si="963"/>
        <v>0</v>
      </c>
      <c r="Y139" s="53">
        <f t="shared" si="964"/>
        <v>0</v>
      </c>
      <c r="Z139" s="52">
        <f t="shared" si="965"/>
        <v>0</v>
      </c>
      <c r="AA139" s="52">
        <f t="shared" si="966"/>
        <v>0</v>
      </c>
      <c r="AB139" s="52"/>
      <c r="AC139" s="52"/>
      <c r="AD139" s="52"/>
      <c r="AE139" s="52"/>
      <c r="AF139" s="52"/>
      <c r="AG139" s="52"/>
      <c r="AH139" s="52">
        <f t="shared" si="967"/>
        <v>0</v>
      </c>
      <c r="AI139" s="52"/>
      <c r="AJ139" s="52"/>
      <c r="AK139" s="52"/>
      <c r="AL139" s="52">
        <f t="shared" si="968"/>
        <v>0</v>
      </c>
      <c r="AM139" s="52">
        <f t="shared" si="969"/>
        <v>0</v>
      </c>
      <c r="AN139" s="55" t="s">
        <v>233</v>
      </c>
      <c r="AO139" s="55" t="s">
        <v>233</v>
      </c>
      <c r="AP139" s="53">
        <f t="shared" si="970"/>
        <v>0</v>
      </c>
      <c r="AQ139" s="53">
        <f t="shared" si="971"/>
        <v>0</v>
      </c>
      <c r="AR139" s="53">
        <f t="shared" si="972"/>
        <v>0</v>
      </c>
      <c r="AS139" s="75">
        <v>0</v>
      </c>
      <c r="AT139" s="75">
        <v>0</v>
      </c>
      <c r="AU139" s="52">
        <f t="shared" si="973"/>
        <v>0</v>
      </c>
      <c r="AV139" s="52">
        <f t="shared" si="974"/>
        <v>0</v>
      </c>
      <c r="AW139" s="52"/>
      <c r="AX139" s="52"/>
      <c r="AY139" s="52"/>
      <c r="AZ139" s="52"/>
      <c r="BA139" s="52"/>
      <c r="BB139" s="52"/>
      <c r="BC139" s="52">
        <f t="shared" si="975"/>
        <v>0</v>
      </c>
      <c r="BD139" s="52"/>
      <c r="BE139" s="52"/>
      <c r="BF139" s="52"/>
      <c r="BG139" s="52">
        <f t="shared" si="976"/>
        <v>0</v>
      </c>
      <c r="BH139" s="52">
        <f t="shared" si="977"/>
        <v>0</v>
      </c>
      <c r="BI139" s="55" t="s">
        <v>233</v>
      </c>
      <c r="BJ139" s="55" t="s">
        <v>233</v>
      </c>
      <c r="BK139" s="53">
        <f t="shared" si="978"/>
        <v>0</v>
      </c>
      <c r="BL139" s="53">
        <f t="shared" si="979"/>
        <v>0</v>
      </c>
      <c r="BM139" s="53">
        <f t="shared" si="980"/>
        <v>0</v>
      </c>
    </row>
    <row r="140" spans="1:65" x14ac:dyDescent="0.25">
      <c r="A140" s="2">
        <v>1443</v>
      </c>
      <c r="B140" s="18">
        <v>600170918</v>
      </c>
      <c r="C140" s="18" t="s">
        <v>134</v>
      </c>
      <c r="D140" s="2">
        <v>3141</v>
      </c>
      <c r="E140" s="2" t="s">
        <v>63</v>
      </c>
      <c r="F140" s="18" t="s">
        <v>218</v>
      </c>
      <c r="G140" s="52">
        <f t="shared" si="957"/>
        <v>95000</v>
      </c>
      <c r="H140" s="52">
        <f t="shared" si="958"/>
        <v>0</v>
      </c>
      <c r="I140" s="52"/>
      <c r="J140" s="52"/>
      <c r="K140" s="52"/>
      <c r="L140" s="52"/>
      <c r="M140" s="52"/>
      <c r="N140" s="52"/>
      <c r="O140" s="52">
        <f t="shared" si="959"/>
        <v>95000</v>
      </c>
      <c r="P140" s="43"/>
      <c r="Q140" s="43">
        <v>95000</v>
      </c>
      <c r="R140" s="43"/>
      <c r="S140" s="52">
        <f t="shared" si="960"/>
        <v>0</v>
      </c>
      <c r="T140" s="52">
        <f t="shared" si="961"/>
        <v>-95000</v>
      </c>
      <c r="U140" s="54">
        <v>39000</v>
      </c>
      <c r="V140" s="52">
        <v>23600</v>
      </c>
      <c r="W140" s="53">
        <f t="shared" si="962"/>
        <v>0</v>
      </c>
      <c r="X140" s="53">
        <f t="shared" si="963"/>
        <v>-0.4</v>
      </c>
      <c r="Y140" s="53">
        <f t="shared" si="964"/>
        <v>-0.4</v>
      </c>
      <c r="Z140" s="52">
        <f t="shared" si="965"/>
        <v>95000</v>
      </c>
      <c r="AA140" s="52">
        <f t="shared" si="966"/>
        <v>0</v>
      </c>
      <c r="AB140" s="52"/>
      <c r="AC140" s="52"/>
      <c r="AD140" s="52"/>
      <c r="AE140" s="52"/>
      <c r="AF140" s="52"/>
      <c r="AG140" s="52"/>
      <c r="AH140" s="52">
        <f t="shared" si="967"/>
        <v>95000</v>
      </c>
      <c r="AI140" s="43"/>
      <c r="AJ140" s="43">
        <v>95000</v>
      </c>
      <c r="AK140" s="43"/>
      <c r="AL140" s="52">
        <f t="shared" si="968"/>
        <v>0</v>
      </c>
      <c r="AM140" s="52">
        <f t="shared" si="969"/>
        <v>19000</v>
      </c>
      <c r="AN140" s="54" t="s">
        <v>233</v>
      </c>
      <c r="AO140" s="52">
        <v>24500</v>
      </c>
      <c r="AP140" s="53">
        <f t="shared" si="970"/>
        <v>0</v>
      </c>
      <c r="AQ140" s="53">
        <f t="shared" si="971"/>
        <v>1.0000000000000009E-2</v>
      </c>
      <c r="AR140" s="53">
        <f t="shared" si="972"/>
        <v>1.0000000000000009E-2</v>
      </c>
      <c r="AS140" s="75">
        <v>0</v>
      </c>
      <c r="AT140" s="75">
        <v>-0.4</v>
      </c>
      <c r="AU140" s="52">
        <f t="shared" si="973"/>
        <v>95000</v>
      </c>
      <c r="AV140" s="52">
        <f t="shared" si="974"/>
        <v>0</v>
      </c>
      <c r="AW140" s="52"/>
      <c r="AX140" s="52"/>
      <c r="AY140" s="52"/>
      <c r="AZ140" s="52"/>
      <c r="BA140" s="52"/>
      <c r="BB140" s="52"/>
      <c r="BC140" s="52">
        <f t="shared" si="975"/>
        <v>95000</v>
      </c>
      <c r="BD140" s="43"/>
      <c r="BE140" s="43">
        <v>95000</v>
      </c>
      <c r="BF140" s="43"/>
      <c r="BG140" s="52">
        <f t="shared" si="976"/>
        <v>0</v>
      </c>
      <c r="BH140" s="52">
        <f t="shared" si="977"/>
        <v>19000</v>
      </c>
      <c r="BI140" s="54" t="s">
        <v>233</v>
      </c>
      <c r="BJ140" s="52">
        <v>24500</v>
      </c>
      <c r="BK140" s="53">
        <f t="shared" si="978"/>
        <v>0</v>
      </c>
      <c r="BL140" s="53">
        <f t="shared" si="979"/>
        <v>-0.39</v>
      </c>
      <c r="BM140" s="53">
        <f t="shared" si="980"/>
        <v>-0.39</v>
      </c>
    </row>
    <row r="141" spans="1:65" x14ac:dyDescent="0.25">
      <c r="A141" s="2">
        <v>1443</v>
      </c>
      <c r="B141" s="18">
        <v>600170918</v>
      </c>
      <c r="C141" s="18" t="s">
        <v>134</v>
      </c>
      <c r="D141" s="2">
        <v>3141</v>
      </c>
      <c r="E141" s="2" t="s">
        <v>63</v>
      </c>
      <c r="F141" s="18" t="s">
        <v>218</v>
      </c>
      <c r="G141" s="52">
        <f t="shared" si="957"/>
        <v>0</v>
      </c>
      <c r="H141" s="52">
        <f t="shared" si="958"/>
        <v>0</v>
      </c>
      <c r="I141" s="52"/>
      <c r="J141" s="52"/>
      <c r="K141" s="52"/>
      <c r="L141" s="52"/>
      <c r="M141" s="52"/>
      <c r="N141" s="52"/>
      <c r="O141" s="52">
        <f t="shared" si="959"/>
        <v>0</v>
      </c>
      <c r="P141" s="52"/>
      <c r="Q141" s="52"/>
      <c r="R141" s="52"/>
      <c r="S141" s="52">
        <f t="shared" si="960"/>
        <v>0</v>
      </c>
      <c r="T141" s="52">
        <f t="shared" si="961"/>
        <v>0</v>
      </c>
      <c r="U141" s="54">
        <v>39000</v>
      </c>
      <c r="V141" s="52">
        <v>23600</v>
      </c>
      <c r="W141" s="53">
        <f t="shared" si="962"/>
        <v>0</v>
      </c>
      <c r="X141" s="53">
        <f t="shared" si="963"/>
        <v>0</v>
      </c>
      <c r="Y141" s="53">
        <f t="shared" si="964"/>
        <v>0</v>
      </c>
      <c r="Z141" s="52">
        <f t="shared" si="965"/>
        <v>0</v>
      </c>
      <c r="AA141" s="52">
        <f t="shared" si="966"/>
        <v>0</v>
      </c>
      <c r="AB141" s="52"/>
      <c r="AC141" s="52"/>
      <c r="AD141" s="52"/>
      <c r="AE141" s="52"/>
      <c r="AF141" s="52"/>
      <c r="AG141" s="52"/>
      <c r="AH141" s="52">
        <f t="shared" si="967"/>
        <v>0</v>
      </c>
      <c r="AI141" s="52"/>
      <c r="AJ141" s="52"/>
      <c r="AK141" s="52"/>
      <c r="AL141" s="52">
        <f t="shared" si="968"/>
        <v>0</v>
      </c>
      <c r="AM141" s="52">
        <f t="shared" si="969"/>
        <v>0</v>
      </c>
      <c r="AN141" s="54" t="s">
        <v>233</v>
      </c>
      <c r="AO141" s="52">
        <v>24500</v>
      </c>
      <c r="AP141" s="53">
        <f t="shared" si="970"/>
        <v>0</v>
      </c>
      <c r="AQ141" s="53">
        <f t="shared" si="971"/>
        <v>0</v>
      </c>
      <c r="AR141" s="53">
        <f t="shared" si="972"/>
        <v>0</v>
      </c>
      <c r="AS141" s="75">
        <v>0</v>
      </c>
      <c r="AT141" s="75">
        <v>0</v>
      </c>
      <c r="AU141" s="52">
        <f t="shared" si="973"/>
        <v>0</v>
      </c>
      <c r="AV141" s="52">
        <f t="shared" si="974"/>
        <v>0</v>
      </c>
      <c r="AW141" s="52"/>
      <c r="AX141" s="52"/>
      <c r="AY141" s="52"/>
      <c r="AZ141" s="52"/>
      <c r="BA141" s="52"/>
      <c r="BB141" s="52"/>
      <c r="BC141" s="52">
        <f t="shared" si="975"/>
        <v>0</v>
      </c>
      <c r="BD141" s="52"/>
      <c r="BE141" s="52"/>
      <c r="BF141" s="52"/>
      <c r="BG141" s="52">
        <f t="shared" si="976"/>
        <v>0</v>
      </c>
      <c r="BH141" s="52">
        <f t="shared" si="977"/>
        <v>0</v>
      </c>
      <c r="BI141" s="54" t="s">
        <v>233</v>
      </c>
      <c r="BJ141" s="52">
        <v>24500</v>
      </c>
      <c r="BK141" s="53">
        <f t="shared" si="978"/>
        <v>0</v>
      </c>
      <c r="BL141" s="53">
        <f t="shared" si="979"/>
        <v>0</v>
      </c>
      <c r="BM141" s="53">
        <f t="shared" si="980"/>
        <v>0</v>
      </c>
    </row>
    <row r="142" spans="1:65" x14ac:dyDescent="0.25">
      <c r="A142" s="2">
        <v>1443</v>
      </c>
      <c r="B142" s="18">
        <v>600170918</v>
      </c>
      <c r="C142" s="18" t="s">
        <v>134</v>
      </c>
      <c r="D142" s="2">
        <v>3147</v>
      </c>
      <c r="E142" s="2" t="s">
        <v>64</v>
      </c>
      <c r="F142" s="18" t="s">
        <v>218</v>
      </c>
      <c r="G142" s="52">
        <f t="shared" si="957"/>
        <v>0</v>
      </c>
      <c r="H142" s="52">
        <f t="shared" si="958"/>
        <v>0</v>
      </c>
      <c r="I142" s="52"/>
      <c r="J142" s="52"/>
      <c r="K142" s="52"/>
      <c r="L142" s="52"/>
      <c r="M142" s="52"/>
      <c r="N142" s="52"/>
      <c r="O142" s="52">
        <f t="shared" si="959"/>
        <v>0</v>
      </c>
      <c r="P142" s="52"/>
      <c r="Q142" s="52"/>
      <c r="R142" s="52"/>
      <c r="S142" s="52">
        <f t="shared" si="960"/>
        <v>0</v>
      </c>
      <c r="T142" s="52">
        <f t="shared" si="961"/>
        <v>0</v>
      </c>
      <c r="U142" s="52">
        <v>39000</v>
      </c>
      <c r="V142" s="52">
        <v>23600</v>
      </c>
      <c r="W142" s="53">
        <f t="shared" si="962"/>
        <v>0</v>
      </c>
      <c r="X142" s="53">
        <f t="shared" si="963"/>
        <v>0</v>
      </c>
      <c r="Y142" s="53">
        <f t="shared" si="964"/>
        <v>0</v>
      </c>
      <c r="Z142" s="52">
        <f t="shared" si="965"/>
        <v>0</v>
      </c>
      <c r="AA142" s="52">
        <f t="shared" si="966"/>
        <v>0</v>
      </c>
      <c r="AB142" s="52"/>
      <c r="AC142" s="52"/>
      <c r="AD142" s="52"/>
      <c r="AE142" s="52"/>
      <c r="AF142" s="52"/>
      <c r="AG142" s="52"/>
      <c r="AH142" s="52">
        <f t="shared" si="967"/>
        <v>0</v>
      </c>
      <c r="AI142" s="52"/>
      <c r="AJ142" s="52"/>
      <c r="AK142" s="52"/>
      <c r="AL142" s="52">
        <f t="shared" si="968"/>
        <v>0</v>
      </c>
      <c r="AM142" s="52">
        <f t="shared" si="969"/>
        <v>0</v>
      </c>
      <c r="AN142" s="52">
        <v>40700</v>
      </c>
      <c r="AO142" s="52">
        <v>22100</v>
      </c>
      <c r="AP142" s="53">
        <f t="shared" si="970"/>
        <v>0</v>
      </c>
      <c r="AQ142" s="53">
        <f t="shared" si="971"/>
        <v>0</v>
      </c>
      <c r="AR142" s="53">
        <f t="shared" si="972"/>
        <v>0</v>
      </c>
      <c r="AS142" s="75">
        <v>0</v>
      </c>
      <c r="AT142" s="75">
        <v>0</v>
      </c>
      <c r="AU142" s="52">
        <f t="shared" si="973"/>
        <v>0</v>
      </c>
      <c r="AV142" s="52">
        <f t="shared" si="974"/>
        <v>0</v>
      </c>
      <c r="AW142" s="52"/>
      <c r="AX142" s="52"/>
      <c r="AY142" s="52"/>
      <c r="AZ142" s="52"/>
      <c r="BA142" s="52"/>
      <c r="BB142" s="52"/>
      <c r="BC142" s="52">
        <f t="shared" si="975"/>
        <v>0</v>
      </c>
      <c r="BD142" s="52"/>
      <c r="BE142" s="52"/>
      <c r="BF142" s="52"/>
      <c r="BG142" s="52">
        <f t="shared" si="976"/>
        <v>0</v>
      </c>
      <c r="BH142" s="52">
        <f t="shared" si="977"/>
        <v>0</v>
      </c>
      <c r="BI142" s="52">
        <v>40700</v>
      </c>
      <c r="BJ142" s="52">
        <v>22100</v>
      </c>
      <c r="BK142" s="53">
        <f t="shared" si="978"/>
        <v>0</v>
      </c>
      <c r="BL142" s="53">
        <f t="shared" si="979"/>
        <v>0</v>
      </c>
      <c r="BM142" s="53">
        <f t="shared" si="980"/>
        <v>0</v>
      </c>
    </row>
    <row r="143" spans="1:65" x14ac:dyDescent="0.25">
      <c r="A143" s="23"/>
      <c r="B143" s="24"/>
      <c r="C143" s="24" t="s">
        <v>193</v>
      </c>
      <c r="D143" s="23"/>
      <c r="E143" s="23"/>
      <c r="F143" s="24"/>
      <c r="G143" s="25">
        <f t="shared" ref="G143:Y143" si="981">SUBTOTAL(9,G138:G142)</f>
        <v>274400</v>
      </c>
      <c r="H143" s="25">
        <f t="shared" si="981"/>
        <v>169400</v>
      </c>
      <c r="I143" s="25">
        <f t="shared" si="981"/>
        <v>7</v>
      </c>
      <c r="J143" s="25">
        <f t="shared" si="981"/>
        <v>169400</v>
      </c>
      <c r="K143" s="25">
        <f t="shared" si="981"/>
        <v>0</v>
      </c>
      <c r="L143" s="25">
        <f t="shared" si="981"/>
        <v>0</v>
      </c>
      <c r="M143" s="25">
        <f t="shared" si="981"/>
        <v>0</v>
      </c>
      <c r="N143" s="25">
        <f t="shared" si="981"/>
        <v>0</v>
      </c>
      <c r="O143" s="25">
        <f t="shared" si="981"/>
        <v>105000</v>
      </c>
      <c r="P143" s="25">
        <f t="shared" si="981"/>
        <v>0</v>
      </c>
      <c r="Q143" s="25">
        <f t="shared" si="981"/>
        <v>105000</v>
      </c>
      <c r="R143" s="25">
        <f t="shared" si="981"/>
        <v>0</v>
      </c>
      <c r="S143" s="25">
        <f t="shared" si="981"/>
        <v>0</v>
      </c>
      <c r="T143" s="25">
        <f t="shared" si="981"/>
        <v>-105000</v>
      </c>
      <c r="U143" s="34">
        <v>39000</v>
      </c>
      <c r="V143" s="34">
        <v>23600</v>
      </c>
      <c r="W143" s="26">
        <f t="shared" si="981"/>
        <v>0</v>
      </c>
      <c r="X143" s="26">
        <f t="shared" si="981"/>
        <v>-0.44</v>
      </c>
      <c r="Y143" s="26">
        <f t="shared" si="981"/>
        <v>-0.44</v>
      </c>
      <c r="Z143" s="25">
        <f t="shared" ref="Z143:AM143" si="982">SUBTOTAL(9,Z138:Z142)</f>
        <v>274400</v>
      </c>
      <c r="AA143" s="25">
        <f t="shared" si="982"/>
        <v>169400</v>
      </c>
      <c r="AB143" s="25">
        <f t="shared" si="982"/>
        <v>7</v>
      </c>
      <c r="AC143" s="25">
        <f t="shared" si="982"/>
        <v>169400</v>
      </c>
      <c r="AD143" s="25">
        <f t="shared" si="982"/>
        <v>0</v>
      </c>
      <c r="AE143" s="25">
        <f t="shared" si="982"/>
        <v>0</v>
      </c>
      <c r="AF143" s="25">
        <f t="shared" si="982"/>
        <v>0</v>
      </c>
      <c r="AG143" s="25">
        <f t="shared" si="982"/>
        <v>0</v>
      </c>
      <c r="AH143" s="25">
        <f t="shared" si="982"/>
        <v>105000</v>
      </c>
      <c r="AI143" s="25">
        <f t="shared" si="982"/>
        <v>0</v>
      </c>
      <c r="AJ143" s="25">
        <f t="shared" si="982"/>
        <v>105000</v>
      </c>
      <c r="AK143" s="25">
        <f t="shared" si="982"/>
        <v>0</v>
      </c>
      <c r="AL143" s="25">
        <f t="shared" si="982"/>
        <v>0</v>
      </c>
      <c r="AM143" s="25">
        <f t="shared" si="982"/>
        <v>21000</v>
      </c>
      <c r="AN143" s="34">
        <v>39000</v>
      </c>
      <c r="AO143" s="34">
        <v>23600</v>
      </c>
      <c r="AP143" s="26">
        <f t="shared" ref="AP143:AR143" si="983">SUBTOTAL(9,AP138:AP142)</f>
        <v>0</v>
      </c>
      <c r="AQ143" s="26">
        <f t="shared" si="983"/>
        <v>1.0000000000000009E-2</v>
      </c>
      <c r="AR143" s="26">
        <f t="shared" si="983"/>
        <v>1.0000000000000009E-2</v>
      </c>
      <c r="AS143" s="76">
        <v>0</v>
      </c>
      <c r="AT143" s="76">
        <v>-0.44</v>
      </c>
      <c r="AU143" s="25">
        <f t="shared" ref="AU143:BH143" si="984">SUBTOTAL(9,AU138:AU142)</f>
        <v>274400</v>
      </c>
      <c r="AV143" s="25">
        <f t="shared" si="984"/>
        <v>169400</v>
      </c>
      <c r="AW143" s="25">
        <f t="shared" si="984"/>
        <v>7</v>
      </c>
      <c r="AX143" s="25">
        <f t="shared" si="984"/>
        <v>169400</v>
      </c>
      <c r="AY143" s="25">
        <f t="shared" si="984"/>
        <v>0</v>
      </c>
      <c r="AZ143" s="25">
        <f t="shared" si="984"/>
        <v>0</v>
      </c>
      <c r="BA143" s="25">
        <f t="shared" si="984"/>
        <v>0</v>
      </c>
      <c r="BB143" s="25">
        <f t="shared" si="984"/>
        <v>0</v>
      </c>
      <c r="BC143" s="25">
        <f t="shared" si="984"/>
        <v>105000</v>
      </c>
      <c r="BD143" s="25">
        <f t="shared" si="984"/>
        <v>0</v>
      </c>
      <c r="BE143" s="25">
        <f t="shared" si="984"/>
        <v>105000</v>
      </c>
      <c r="BF143" s="25">
        <f t="shared" si="984"/>
        <v>0</v>
      </c>
      <c r="BG143" s="25">
        <f t="shared" si="984"/>
        <v>0</v>
      </c>
      <c r="BH143" s="25">
        <f t="shared" si="984"/>
        <v>21000</v>
      </c>
      <c r="BI143" s="34">
        <v>39000</v>
      </c>
      <c r="BJ143" s="34">
        <v>23600</v>
      </c>
      <c r="BK143" s="26">
        <f t="shared" ref="BK143:BM143" si="985">SUBTOTAL(9,BK138:BK142)</f>
        <v>0</v>
      </c>
      <c r="BL143" s="26">
        <f t="shared" si="985"/>
        <v>-0.43</v>
      </c>
      <c r="BM143" s="26">
        <f t="shared" si="985"/>
        <v>-0.43</v>
      </c>
    </row>
    <row r="144" spans="1:65" x14ac:dyDescent="0.25">
      <c r="A144" s="2">
        <v>1448</v>
      </c>
      <c r="B144" s="18">
        <v>600010678</v>
      </c>
      <c r="C144" s="18" t="s">
        <v>135</v>
      </c>
      <c r="D144" s="2">
        <v>3123</v>
      </c>
      <c r="E144" s="2" t="s">
        <v>60</v>
      </c>
      <c r="F144" s="18" t="s">
        <v>61</v>
      </c>
      <c r="G144" s="52">
        <f t="shared" ref="G144:G148" si="986">H144+O144</f>
        <v>223400</v>
      </c>
      <c r="H144" s="52">
        <f t="shared" ref="H144:H148" si="987">J144+K144+L144+M144+N144</f>
        <v>203400</v>
      </c>
      <c r="I144" s="46">
        <v>7</v>
      </c>
      <c r="J144" s="47">
        <v>169400</v>
      </c>
      <c r="K144" s="43"/>
      <c r="L144" s="43">
        <v>34000</v>
      </c>
      <c r="M144" s="43"/>
      <c r="N144" s="43"/>
      <c r="O144" s="52">
        <f t="shared" ref="O144:O148" si="988">P144+Q144+R144</f>
        <v>20000</v>
      </c>
      <c r="P144" s="43"/>
      <c r="Q144" s="43">
        <v>20000</v>
      </c>
      <c r="R144" s="43"/>
      <c r="S144" s="52">
        <f t="shared" ref="S144:S148" si="989">(K144+L144+M144)*-1</f>
        <v>-34000</v>
      </c>
      <c r="T144" s="52">
        <f t="shared" ref="T144:T148" si="990">(P144+Q144)*-1</f>
        <v>-20000</v>
      </c>
      <c r="U144" s="52">
        <v>39000</v>
      </c>
      <c r="V144" s="52">
        <v>23600</v>
      </c>
      <c r="W144" s="53">
        <f t="shared" ref="W144:W148" si="991">IF(S144=0,0,ROUND((L144+M144)/U144/10,2)*-1)</f>
        <v>-0.09</v>
      </c>
      <c r="X144" s="53">
        <f t="shared" ref="X144:X148" si="992">IF(T144=0,0,ROUND(Q144/V144/10,2)*-1)</f>
        <v>-0.08</v>
      </c>
      <c r="Y144" s="53">
        <f t="shared" ref="Y144:Y148" si="993">SUM(W144:X144)</f>
        <v>-0.16999999999999998</v>
      </c>
      <c r="Z144" s="52">
        <f t="shared" ref="Z144:Z148" si="994">AA144+AH144</f>
        <v>223400</v>
      </c>
      <c r="AA144" s="52">
        <f t="shared" ref="AA144:AA148" si="995">AC144+AD144+AE144+AF144+AG144</f>
        <v>203400</v>
      </c>
      <c r="AB144" s="46">
        <v>7</v>
      </c>
      <c r="AC144" s="47">
        <v>169400</v>
      </c>
      <c r="AD144" s="43"/>
      <c r="AE144" s="43">
        <v>34000</v>
      </c>
      <c r="AF144" s="43"/>
      <c r="AG144" s="43"/>
      <c r="AH144" s="52">
        <f t="shared" ref="AH144:AH148" si="996">AI144+AJ144+AK144</f>
        <v>20000</v>
      </c>
      <c r="AI144" s="43"/>
      <c r="AJ144" s="43">
        <v>20000</v>
      </c>
      <c r="AK144" s="43"/>
      <c r="AL144" s="52">
        <f t="shared" ref="AL144:AL148" si="997">ROUND((AD144+AE144+AF144)*20%,0)</f>
        <v>6800</v>
      </c>
      <c r="AM144" s="52">
        <f t="shared" ref="AM144:AM148" si="998">ROUND((AI144+AJ144)*20%,0)</f>
        <v>4000</v>
      </c>
      <c r="AN144" s="52">
        <v>50815</v>
      </c>
      <c r="AO144" s="52">
        <v>25126</v>
      </c>
      <c r="AP144" s="53">
        <f t="shared" ref="AP144:AP148" si="999">IF(AL144=0,0,ROUND((AE144+AF144)/AN144/10,2)+AS144)*-1</f>
        <v>1.999999999999999E-2</v>
      </c>
      <c r="AQ144" s="53">
        <f t="shared" ref="AQ144:AQ148" si="1000">IF(AM144=0,0,ROUND((AJ144)/AO144/10,2)+AT144)*-1</f>
        <v>0</v>
      </c>
      <c r="AR144" s="53">
        <f t="shared" ref="AR144:AR148" si="1001">SUM(AP144:AQ144)</f>
        <v>1.999999999999999E-2</v>
      </c>
      <c r="AS144" s="75">
        <v>-0.09</v>
      </c>
      <c r="AT144" s="75">
        <v>-0.08</v>
      </c>
      <c r="AU144" s="52">
        <f t="shared" ref="AU144:AU148" si="1002">AV144+BC144</f>
        <v>223400</v>
      </c>
      <c r="AV144" s="52">
        <f t="shared" ref="AV144:AV148" si="1003">AX144+AY144+AZ144+BA144+BB144</f>
        <v>203400</v>
      </c>
      <c r="AW144" s="46">
        <v>7</v>
      </c>
      <c r="AX144" s="47">
        <v>169400</v>
      </c>
      <c r="AY144" s="43"/>
      <c r="AZ144" s="43">
        <v>34000</v>
      </c>
      <c r="BA144" s="43"/>
      <c r="BB144" s="43"/>
      <c r="BC144" s="52">
        <f t="shared" ref="BC144:BC148" si="1004">BD144+BE144+BF144</f>
        <v>20000</v>
      </c>
      <c r="BD144" s="43"/>
      <c r="BE144" s="43">
        <v>20000</v>
      </c>
      <c r="BF144" s="43"/>
      <c r="BG144" s="52">
        <f t="shared" ref="BG144:BG148" si="1005">ROUND((AY144+AZ144+BA144)*20%,0)</f>
        <v>6800</v>
      </c>
      <c r="BH144" s="52">
        <f t="shared" ref="BH144:BH148" si="1006">ROUND((BD144+BE144)*20%,0)</f>
        <v>4000</v>
      </c>
      <c r="BI144" s="52">
        <v>50815</v>
      </c>
      <c r="BJ144" s="52">
        <v>25126</v>
      </c>
      <c r="BK144" s="53">
        <f t="shared" ref="BK144:BK148" si="1007">IF(BG144=0,0,ROUND((AZ144+BA144)/BI144/10,2)+BN144)*-1</f>
        <v>-7.0000000000000007E-2</v>
      </c>
      <c r="BL144" s="53">
        <f t="shared" ref="BL144:BL148" si="1008">IF(BH144=0,0,ROUND((BE144)/BJ144/10,2)+BO144)*-1</f>
        <v>-0.08</v>
      </c>
      <c r="BM144" s="53">
        <f t="shared" ref="BM144:BM148" si="1009">SUM(BK144:BL144)</f>
        <v>-0.15000000000000002</v>
      </c>
    </row>
    <row r="145" spans="1:65" x14ac:dyDescent="0.25">
      <c r="A145" s="2">
        <v>1448</v>
      </c>
      <c r="B145" s="18">
        <v>600010678</v>
      </c>
      <c r="C145" s="18" t="s">
        <v>135</v>
      </c>
      <c r="D145" s="2">
        <v>3123</v>
      </c>
      <c r="E145" s="2" t="s">
        <v>62</v>
      </c>
      <c r="F145" s="18" t="s">
        <v>218</v>
      </c>
      <c r="G145" s="52">
        <f t="shared" si="986"/>
        <v>0</v>
      </c>
      <c r="H145" s="52">
        <f t="shared" si="987"/>
        <v>0</v>
      </c>
      <c r="I145" s="52"/>
      <c r="J145" s="52"/>
      <c r="K145" s="52"/>
      <c r="L145" s="52"/>
      <c r="M145" s="52"/>
      <c r="N145" s="52"/>
      <c r="O145" s="52">
        <f t="shared" si="988"/>
        <v>0</v>
      </c>
      <c r="P145" s="52"/>
      <c r="Q145" s="52"/>
      <c r="R145" s="52"/>
      <c r="S145" s="52">
        <f t="shared" si="989"/>
        <v>0</v>
      </c>
      <c r="T145" s="52">
        <f t="shared" si="990"/>
        <v>0</v>
      </c>
      <c r="U145" s="55" t="s">
        <v>233</v>
      </c>
      <c r="V145" s="55" t="s">
        <v>233</v>
      </c>
      <c r="W145" s="53">
        <f t="shared" si="991"/>
        <v>0</v>
      </c>
      <c r="X145" s="53">
        <f t="shared" si="992"/>
        <v>0</v>
      </c>
      <c r="Y145" s="53">
        <f t="shared" si="993"/>
        <v>0</v>
      </c>
      <c r="Z145" s="52">
        <f t="shared" si="994"/>
        <v>0</v>
      </c>
      <c r="AA145" s="52">
        <f t="shared" si="995"/>
        <v>0</v>
      </c>
      <c r="AB145" s="52"/>
      <c r="AC145" s="52"/>
      <c r="AD145" s="52"/>
      <c r="AE145" s="52"/>
      <c r="AF145" s="52"/>
      <c r="AG145" s="52"/>
      <c r="AH145" s="52">
        <f t="shared" si="996"/>
        <v>0</v>
      </c>
      <c r="AI145" s="52"/>
      <c r="AJ145" s="52"/>
      <c r="AK145" s="52"/>
      <c r="AL145" s="52">
        <f t="shared" si="997"/>
        <v>0</v>
      </c>
      <c r="AM145" s="52">
        <f t="shared" si="998"/>
        <v>0</v>
      </c>
      <c r="AN145" s="55" t="s">
        <v>233</v>
      </c>
      <c r="AO145" s="55" t="s">
        <v>233</v>
      </c>
      <c r="AP145" s="53">
        <f t="shared" si="999"/>
        <v>0</v>
      </c>
      <c r="AQ145" s="53">
        <f t="shared" si="1000"/>
        <v>0</v>
      </c>
      <c r="AR145" s="53">
        <f t="shared" si="1001"/>
        <v>0</v>
      </c>
      <c r="AS145" s="75">
        <v>0</v>
      </c>
      <c r="AT145" s="75">
        <v>0</v>
      </c>
      <c r="AU145" s="52">
        <f t="shared" si="1002"/>
        <v>0</v>
      </c>
      <c r="AV145" s="52">
        <f t="shared" si="1003"/>
        <v>0</v>
      </c>
      <c r="AW145" s="52"/>
      <c r="AX145" s="52"/>
      <c r="AY145" s="52"/>
      <c r="AZ145" s="52"/>
      <c r="BA145" s="52"/>
      <c r="BB145" s="52"/>
      <c r="BC145" s="52">
        <f t="shared" si="1004"/>
        <v>0</v>
      </c>
      <c r="BD145" s="52"/>
      <c r="BE145" s="52"/>
      <c r="BF145" s="52"/>
      <c r="BG145" s="52">
        <f t="shared" si="1005"/>
        <v>0</v>
      </c>
      <c r="BH145" s="52">
        <f t="shared" si="1006"/>
        <v>0</v>
      </c>
      <c r="BI145" s="55" t="s">
        <v>233</v>
      </c>
      <c r="BJ145" s="55" t="s">
        <v>233</v>
      </c>
      <c r="BK145" s="53">
        <f t="shared" si="1007"/>
        <v>0</v>
      </c>
      <c r="BL145" s="53">
        <f t="shared" si="1008"/>
        <v>0</v>
      </c>
      <c r="BM145" s="53">
        <f t="shared" si="1009"/>
        <v>0</v>
      </c>
    </row>
    <row r="146" spans="1:65" x14ac:dyDescent="0.25">
      <c r="A146" s="2">
        <v>1448</v>
      </c>
      <c r="B146" s="18">
        <v>600010678</v>
      </c>
      <c r="C146" s="18" t="s">
        <v>135</v>
      </c>
      <c r="D146" s="2">
        <v>3141</v>
      </c>
      <c r="E146" s="2" t="s">
        <v>63</v>
      </c>
      <c r="F146" s="18" t="s">
        <v>218</v>
      </c>
      <c r="G146" s="52">
        <f t="shared" si="986"/>
        <v>170000</v>
      </c>
      <c r="H146" s="52">
        <f t="shared" si="987"/>
        <v>0</v>
      </c>
      <c r="I146" s="52"/>
      <c r="J146" s="52"/>
      <c r="K146" s="52"/>
      <c r="L146" s="52"/>
      <c r="M146" s="52"/>
      <c r="N146" s="52"/>
      <c r="O146" s="52">
        <f t="shared" si="988"/>
        <v>170000</v>
      </c>
      <c r="P146" s="43">
        <v>100000</v>
      </c>
      <c r="Q146" s="43">
        <v>70000</v>
      </c>
      <c r="R146" s="43"/>
      <c r="S146" s="52">
        <f t="shared" si="989"/>
        <v>0</v>
      </c>
      <c r="T146" s="52">
        <f t="shared" si="990"/>
        <v>-170000</v>
      </c>
      <c r="U146" s="54">
        <v>39000</v>
      </c>
      <c r="V146" s="52">
        <v>23600</v>
      </c>
      <c r="W146" s="53">
        <f t="shared" si="991"/>
        <v>0</v>
      </c>
      <c r="X146" s="53">
        <f t="shared" si="992"/>
        <v>-0.3</v>
      </c>
      <c r="Y146" s="53">
        <f t="shared" si="993"/>
        <v>-0.3</v>
      </c>
      <c r="Z146" s="52">
        <f t="shared" si="994"/>
        <v>170000</v>
      </c>
      <c r="AA146" s="52">
        <f t="shared" si="995"/>
        <v>0</v>
      </c>
      <c r="AB146" s="52"/>
      <c r="AC146" s="52"/>
      <c r="AD146" s="52"/>
      <c r="AE146" s="52"/>
      <c r="AF146" s="52"/>
      <c r="AG146" s="52"/>
      <c r="AH146" s="52">
        <f t="shared" si="996"/>
        <v>170000</v>
      </c>
      <c r="AI146" s="43">
        <v>100000</v>
      </c>
      <c r="AJ146" s="43">
        <v>70000</v>
      </c>
      <c r="AK146" s="43"/>
      <c r="AL146" s="52">
        <f t="shared" si="997"/>
        <v>0</v>
      </c>
      <c r="AM146" s="52">
        <f t="shared" si="998"/>
        <v>34000</v>
      </c>
      <c r="AN146" s="54" t="s">
        <v>233</v>
      </c>
      <c r="AO146" s="52">
        <v>24500</v>
      </c>
      <c r="AP146" s="53">
        <f t="shared" si="999"/>
        <v>0</v>
      </c>
      <c r="AQ146" s="53">
        <f t="shared" si="1000"/>
        <v>1.0000000000000009E-2</v>
      </c>
      <c r="AR146" s="53">
        <f t="shared" si="1001"/>
        <v>1.0000000000000009E-2</v>
      </c>
      <c r="AS146" s="75">
        <v>0</v>
      </c>
      <c r="AT146" s="75">
        <v>-0.3</v>
      </c>
      <c r="AU146" s="52">
        <f t="shared" si="1002"/>
        <v>170000</v>
      </c>
      <c r="AV146" s="52">
        <f t="shared" si="1003"/>
        <v>0</v>
      </c>
      <c r="AW146" s="52"/>
      <c r="AX146" s="52"/>
      <c r="AY146" s="52"/>
      <c r="AZ146" s="52"/>
      <c r="BA146" s="52"/>
      <c r="BB146" s="52"/>
      <c r="BC146" s="52">
        <f t="shared" si="1004"/>
        <v>170000</v>
      </c>
      <c r="BD146" s="43">
        <v>100000</v>
      </c>
      <c r="BE146" s="43">
        <v>70000</v>
      </c>
      <c r="BF146" s="43"/>
      <c r="BG146" s="52">
        <f t="shared" si="1005"/>
        <v>0</v>
      </c>
      <c r="BH146" s="52">
        <f t="shared" si="1006"/>
        <v>34000</v>
      </c>
      <c r="BI146" s="54" t="s">
        <v>233</v>
      </c>
      <c r="BJ146" s="52">
        <v>24500</v>
      </c>
      <c r="BK146" s="53">
        <f t="shared" si="1007"/>
        <v>0</v>
      </c>
      <c r="BL146" s="53">
        <f t="shared" si="1008"/>
        <v>-0.28999999999999998</v>
      </c>
      <c r="BM146" s="53">
        <f t="shared" si="1009"/>
        <v>-0.28999999999999998</v>
      </c>
    </row>
    <row r="147" spans="1:65" x14ac:dyDescent="0.25">
      <c r="A147" s="2">
        <v>1448</v>
      </c>
      <c r="B147" s="18">
        <v>600010678</v>
      </c>
      <c r="C147" s="18" t="s">
        <v>135</v>
      </c>
      <c r="D147" s="2">
        <v>3141</v>
      </c>
      <c r="E147" s="2" t="s">
        <v>63</v>
      </c>
      <c r="F147" s="18" t="s">
        <v>218</v>
      </c>
      <c r="G147" s="52">
        <f t="shared" si="986"/>
        <v>0</v>
      </c>
      <c r="H147" s="52">
        <f t="shared" si="987"/>
        <v>0</v>
      </c>
      <c r="I147" s="52"/>
      <c r="J147" s="52"/>
      <c r="K147" s="52"/>
      <c r="L147" s="52"/>
      <c r="M147" s="52"/>
      <c r="N147" s="52"/>
      <c r="O147" s="52">
        <f t="shared" si="988"/>
        <v>0</v>
      </c>
      <c r="P147" s="52"/>
      <c r="Q147" s="52"/>
      <c r="R147" s="52"/>
      <c r="S147" s="52">
        <f t="shared" si="989"/>
        <v>0</v>
      </c>
      <c r="T147" s="52">
        <f t="shared" si="990"/>
        <v>0</v>
      </c>
      <c r="U147" s="54">
        <v>39000</v>
      </c>
      <c r="V147" s="52">
        <v>23600</v>
      </c>
      <c r="W147" s="53">
        <f t="shared" si="991"/>
        <v>0</v>
      </c>
      <c r="X147" s="53">
        <f t="shared" si="992"/>
        <v>0</v>
      </c>
      <c r="Y147" s="53">
        <f t="shared" si="993"/>
        <v>0</v>
      </c>
      <c r="Z147" s="52">
        <f t="shared" si="994"/>
        <v>0</v>
      </c>
      <c r="AA147" s="52">
        <f t="shared" si="995"/>
        <v>0</v>
      </c>
      <c r="AB147" s="52"/>
      <c r="AC147" s="52"/>
      <c r="AD147" s="52"/>
      <c r="AE147" s="52"/>
      <c r="AF147" s="52"/>
      <c r="AG147" s="52"/>
      <c r="AH147" s="52">
        <f t="shared" si="996"/>
        <v>0</v>
      </c>
      <c r="AI147" s="52"/>
      <c r="AJ147" s="52"/>
      <c r="AK147" s="52"/>
      <c r="AL147" s="52">
        <f t="shared" si="997"/>
        <v>0</v>
      </c>
      <c r="AM147" s="52">
        <f t="shared" si="998"/>
        <v>0</v>
      </c>
      <c r="AN147" s="54" t="s">
        <v>233</v>
      </c>
      <c r="AO147" s="52">
        <v>24500</v>
      </c>
      <c r="AP147" s="53">
        <f t="shared" si="999"/>
        <v>0</v>
      </c>
      <c r="AQ147" s="53">
        <f t="shared" si="1000"/>
        <v>0</v>
      </c>
      <c r="AR147" s="53">
        <f t="shared" si="1001"/>
        <v>0</v>
      </c>
      <c r="AS147" s="75">
        <v>0</v>
      </c>
      <c r="AT147" s="75">
        <v>0</v>
      </c>
      <c r="AU147" s="52">
        <f t="shared" si="1002"/>
        <v>0</v>
      </c>
      <c r="AV147" s="52">
        <f t="shared" si="1003"/>
        <v>0</v>
      </c>
      <c r="AW147" s="52"/>
      <c r="AX147" s="52"/>
      <c r="AY147" s="52"/>
      <c r="AZ147" s="52"/>
      <c r="BA147" s="52"/>
      <c r="BB147" s="52"/>
      <c r="BC147" s="52">
        <f t="shared" si="1004"/>
        <v>0</v>
      </c>
      <c r="BD147" s="52"/>
      <c r="BE147" s="52"/>
      <c r="BF147" s="52"/>
      <c r="BG147" s="52">
        <f t="shared" si="1005"/>
        <v>0</v>
      </c>
      <c r="BH147" s="52">
        <f t="shared" si="1006"/>
        <v>0</v>
      </c>
      <c r="BI147" s="54" t="s">
        <v>233</v>
      </c>
      <c r="BJ147" s="52">
        <v>24500</v>
      </c>
      <c r="BK147" s="53">
        <f t="shared" si="1007"/>
        <v>0</v>
      </c>
      <c r="BL147" s="53">
        <f t="shared" si="1008"/>
        <v>0</v>
      </c>
      <c r="BM147" s="53">
        <f t="shared" si="1009"/>
        <v>0</v>
      </c>
    </row>
    <row r="148" spans="1:65" x14ac:dyDescent="0.25">
      <c r="A148" s="2">
        <v>1448</v>
      </c>
      <c r="B148" s="18">
        <v>600010678</v>
      </c>
      <c r="C148" s="18" t="s">
        <v>135</v>
      </c>
      <c r="D148" s="2">
        <v>3147</v>
      </c>
      <c r="E148" s="2" t="s">
        <v>64</v>
      </c>
      <c r="F148" s="18" t="s">
        <v>218</v>
      </c>
      <c r="G148" s="52">
        <f t="shared" si="986"/>
        <v>0</v>
      </c>
      <c r="H148" s="52">
        <f t="shared" si="987"/>
        <v>0</v>
      </c>
      <c r="I148" s="52"/>
      <c r="J148" s="52"/>
      <c r="K148" s="52"/>
      <c r="L148" s="52"/>
      <c r="M148" s="52"/>
      <c r="N148" s="52"/>
      <c r="O148" s="52">
        <f t="shared" si="988"/>
        <v>0</v>
      </c>
      <c r="P148" s="52"/>
      <c r="Q148" s="52"/>
      <c r="R148" s="52"/>
      <c r="S148" s="52">
        <f t="shared" si="989"/>
        <v>0</v>
      </c>
      <c r="T148" s="52">
        <f t="shared" si="990"/>
        <v>0</v>
      </c>
      <c r="U148" s="52">
        <v>39000</v>
      </c>
      <c r="V148" s="52">
        <v>23600</v>
      </c>
      <c r="W148" s="53">
        <f t="shared" si="991"/>
        <v>0</v>
      </c>
      <c r="X148" s="53">
        <f t="shared" si="992"/>
        <v>0</v>
      </c>
      <c r="Y148" s="53">
        <f t="shared" si="993"/>
        <v>0</v>
      </c>
      <c r="Z148" s="52">
        <f t="shared" si="994"/>
        <v>0</v>
      </c>
      <c r="AA148" s="52">
        <f t="shared" si="995"/>
        <v>0</v>
      </c>
      <c r="AB148" s="52"/>
      <c r="AC148" s="52"/>
      <c r="AD148" s="52"/>
      <c r="AE148" s="52"/>
      <c r="AF148" s="52"/>
      <c r="AG148" s="52"/>
      <c r="AH148" s="52">
        <f t="shared" si="996"/>
        <v>0</v>
      </c>
      <c r="AI148" s="52"/>
      <c r="AJ148" s="52"/>
      <c r="AK148" s="52"/>
      <c r="AL148" s="52">
        <f t="shared" si="997"/>
        <v>0</v>
      </c>
      <c r="AM148" s="52">
        <f t="shared" si="998"/>
        <v>0</v>
      </c>
      <c r="AN148" s="52">
        <v>40700</v>
      </c>
      <c r="AO148" s="52">
        <v>22100</v>
      </c>
      <c r="AP148" s="53">
        <f t="shared" si="999"/>
        <v>0</v>
      </c>
      <c r="AQ148" s="53">
        <f t="shared" si="1000"/>
        <v>0</v>
      </c>
      <c r="AR148" s="53">
        <f t="shared" si="1001"/>
        <v>0</v>
      </c>
      <c r="AS148" s="75">
        <v>0</v>
      </c>
      <c r="AT148" s="75">
        <v>0</v>
      </c>
      <c r="AU148" s="52">
        <f t="shared" si="1002"/>
        <v>0</v>
      </c>
      <c r="AV148" s="52">
        <f t="shared" si="1003"/>
        <v>0</v>
      </c>
      <c r="AW148" s="52"/>
      <c r="AX148" s="52"/>
      <c r="AY148" s="52"/>
      <c r="AZ148" s="52"/>
      <c r="BA148" s="52"/>
      <c r="BB148" s="52"/>
      <c r="BC148" s="52">
        <f t="shared" si="1004"/>
        <v>0</v>
      </c>
      <c r="BD148" s="52"/>
      <c r="BE148" s="52"/>
      <c r="BF148" s="52"/>
      <c r="BG148" s="52">
        <f t="shared" si="1005"/>
        <v>0</v>
      </c>
      <c r="BH148" s="52">
        <f t="shared" si="1006"/>
        <v>0</v>
      </c>
      <c r="BI148" s="52">
        <v>40700</v>
      </c>
      <c r="BJ148" s="52">
        <v>22100</v>
      </c>
      <c r="BK148" s="53">
        <f t="shared" si="1007"/>
        <v>0</v>
      </c>
      <c r="BL148" s="53">
        <f t="shared" si="1008"/>
        <v>0</v>
      </c>
      <c r="BM148" s="53">
        <f t="shared" si="1009"/>
        <v>0</v>
      </c>
    </row>
    <row r="149" spans="1:65" x14ac:dyDescent="0.25">
      <c r="A149" s="23"/>
      <c r="B149" s="24"/>
      <c r="C149" s="24" t="s">
        <v>194</v>
      </c>
      <c r="D149" s="23"/>
      <c r="E149" s="23"/>
      <c r="F149" s="24"/>
      <c r="G149" s="25">
        <f>SUM(G144:G148)</f>
        <v>393400</v>
      </c>
      <c r="H149" s="25">
        <f t="shared" ref="H149:T149" si="1010">SUM(H144:H148)</f>
        <v>203400</v>
      </c>
      <c r="I149" s="25">
        <f t="shared" si="1010"/>
        <v>7</v>
      </c>
      <c r="J149" s="25">
        <f t="shared" si="1010"/>
        <v>169400</v>
      </c>
      <c r="K149" s="25">
        <f t="shared" si="1010"/>
        <v>0</v>
      </c>
      <c r="L149" s="25">
        <f t="shared" si="1010"/>
        <v>34000</v>
      </c>
      <c r="M149" s="25">
        <f t="shared" si="1010"/>
        <v>0</v>
      </c>
      <c r="N149" s="25">
        <f t="shared" si="1010"/>
        <v>0</v>
      </c>
      <c r="O149" s="25">
        <f t="shared" si="1010"/>
        <v>190000</v>
      </c>
      <c r="P149" s="25">
        <f t="shared" si="1010"/>
        <v>100000</v>
      </c>
      <c r="Q149" s="25">
        <f t="shared" si="1010"/>
        <v>90000</v>
      </c>
      <c r="R149" s="25">
        <f t="shared" si="1010"/>
        <v>0</v>
      </c>
      <c r="S149" s="25">
        <f t="shared" si="1010"/>
        <v>-34000</v>
      </c>
      <c r="T149" s="25">
        <f t="shared" si="1010"/>
        <v>-190000</v>
      </c>
      <c r="U149" s="34">
        <v>39000</v>
      </c>
      <c r="V149" s="34">
        <v>23600</v>
      </c>
      <c r="W149" s="51">
        <f>SUM(W144:W148)</f>
        <v>-0.09</v>
      </c>
      <c r="X149" s="51">
        <f t="shared" ref="X149:Y149" si="1011">SUM(X144:X148)</f>
        <v>-0.38</v>
      </c>
      <c r="Y149" s="51">
        <f t="shared" si="1011"/>
        <v>-0.47</v>
      </c>
      <c r="Z149" s="25">
        <f>SUM(Z144:Z148)</f>
        <v>393400</v>
      </c>
      <c r="AA149" s="25">
        <f t="shared" ref="AA149:AM149" si="1012">SUM(AA144:AA148)</f>
        <v>203400</v>
      </c>
      <c r="AB149" s="25">
        <f t="shared" si="1012"/>
        <v>7</v>
      </c>
      <c r="AC149" s="25">
        <f t="shared" si="1012"/>
        <v>169400</v>
      </c>
      <c r="AD149" s="25">
        <f t="shared" si="1012"/>
        <v>0</v>
      </c>
      <c r="AE149" s="25">
        <f t="shared" si="1012"/>
        <v>34000</v>
      </c>
      <c r="AF149" s="25">
        <f t="shared" si="1012"/>
        <v>0</v>
      </c>
      <c r="AG149" s="25">
        <f t="shared" si="1012"/>
        <v>0</v>
      </c>
      <c r="AH149" s="25">
        <f t="shared" si="1012"/>
        <v>190000</v>
      </c>
      <c r="AI149" s="25">
        <f t="shared" si="1012"/>
        <v>100000</v>
      </c>
      <c r="AJ149" s="25">
        <f t="shared" si="1012"/>
        <v>90000</v>
      </c>
      <c r="AK149" s="25">
        <f t="shared" si="1012"/>
        <v>0</v>
      </c>
      <c r="AL149" s="25">
        <f t="shared" si="1012"/>
        <v>6800</v>
      </c>
      <c r="AM149" s="25">
        <f t="shared" si="1012"/>
        <v>38000</v>
      </c>
      <c r="AN149" s="34">
        <v>39000</v>
      </c>
      <c r="AO149" s="34">
        <v>23600</v>
      </c>
      <c r="AP149" s="51">
        <f>SUM(AP144:AP148)</f>
        <v>1.999999999999999E-2</v>
      </c>
      <c r="AQ149" s="51">
        <f t="shared" ref="AQ149:AR149" si="1013">SUM(AQ144:AQ148)</f>
        <v>1.0000000000000009E-2</v>
      </c>
      <c r="AR149" s="51">
        <f t="shared" si="1013"/>
        <v>0.03</v>
      </c>
      <c r="AS149" s="76">
        <v>-0.09</v>
      </c>
      <c r="AT149" s="76">
        <v>-0.38</v>
      </c>
      <c r="AU149" s="25">
        <f>SUM(AU144:AU148)</f>
        <v>393400</v>
      </c>
      <c r="AV149" s="25">
        <f t="shared" ref="AV149:BH149" si="1014">SUM(AV144:AV148)</f>
        <v>203400</v>
      </c>
      <c r="AW149" s="25">
        <f t="shared" si="1014"/>
        <v>7</v>
      </c>
      <c r="AX149" s="25">
        <f t="shared" si="1014"/>
        <v>169400</v>
      </c>
      <c r="AY149" s="25">
        <f t="shared" si="1014"/>
        <v>0</v>
      </c>
      <c r="AZ149" s="25">
        <f t="shared" si="1014"/>
        <v>34000</v>
      </c>
      <c r="BA149" s="25">
        <f t="shared" si="1014"/>
        <v>0</v>
      </c>
      <c r="BB149" s="25">
        <f t="shared" si="1014"/>
        <v>0</v>
      </c>
      <c r="BC149" s="25">
        <f t="shared" si="1014"/>
        <v>190000</v>
      </c>
      <c r="BD149" s="25">
        <f t="shared" si="1014"/>
        <v>100000</v>
      </c>
      <c r="BE149" s="25">
        <f t="shared" si="1014"/>
        <v>90000</v>
      </c>
      <c r="BF149" s="25">
        <f t="shared" si="1014"/>
        <v>0</v>
      </c>
      <c r="BG149" s="25">
        <f t="shared" si="1014"/>
        <v>6800</v>
      </c>
      <c r="BH149" s="25">
        <f t="shared" si="1014"/>
        <v>38000</v>
      </c>
      <c r="BI149" s="34">
        <v>39000</v>
      </c>
      <c r="BJ149" s="34">
        <v>23600</v>
      </c>
      <c r="BK149" s="51">
        <f>SUM(BK144:BK148)</f>
        <v>-7.0000000000000007E-2</v>
      </c>
      <c r="BL149" s="51">
        <f t="shared" ref="BL149:BM149" si="1015">SUM(BL144:BL148)</f>
        <v>-0.37</v>
      </c>
      <c r="BM149" s="51">
        <f t="shared" si="1015"/>
        <v>-0.44</v>
      </c>
    </row>
    <row r="150" spans="1:65" x14ac:dyDescent="0.25">
      <c r="A150" s="2">
        <v>1450</v>
      </c>
      <c r="B150" s="18">
        <v>600023460</v>
      </c>
      <c r="C150" s="18" t="s">
        <v>136</v>
      </c>
      <c r="D150" s="2">
        <v>3124</v>
      </c>
      <c r="E150" s="2" t="s">
        <v>60</v>
      </c>
      <c r="F150" s="18" t="s">
        <v>61</v>
      </c>
      <c r="G150" s="52">
        <f t="shared" ref="G150:G155" si="1016">H150+O150</f>
        <v>420000</v>
      </c>
      <c r="H150" s="52">
        <f t="shared" ref="H150:H155" si="1017">J150+K150+L150+M150+N150</f>
        <v>130000</v>
      </c>
      <c r="I150" s="20"/>
      <c r="J150" s="43"/>
      <c r="K150" s="43">
        <v>30000</v>
      </c>
      <c r="L150" s="43">
        <v>100000</v>
      </c>
      <c r="M150" s="43"/>
      <c r="N150" s="43"/>
      <c r="O150" s="52">
        <f t="shared" ref="O150:O155" si="1018">P150+Q150+R150</f>
        <v>290000</v>
      </c>
      <c r="P150" s="43">
        <v>40000</v>
      </c>
      <c r="Q150" s="43">
        <v>250000</v>
      </c>
      <c r="R150" s="43"/>
      <c r="S150" s="52">
        <f t="shared" ref="S150:S155" si="1019">(K150+L150+M150)*-1</f>
        <v>-130000</v>
      </c>
      <c r="T150" s="52">
        <f t="shared" ref="T150:T155" si="1020">(P150+Q150)*-1</f>
        <v>-290000</v>
      </c>
      <c r="U150" s="52">
        <v>39000</v>
      </c>
      <c r="V150" s="52">
        <v>23600</v>
      </c>
      <c r="W150" s="53">
        <f t="shared" ref="W150:W155" si="1021">IF(S150=0,0,ROUND((L150+M150)/U150/10,2)*-1)</f>
        <v>-0.26</v>
      </c>
      <c r="X150" s="53">
        <f t="shared" ref="X150:X155" si="1022">IF(T150=0,0,ROUND(Q150/V150/10,2)*-1)</f>
        <v>-1.06</v>
      </c>
      <c r="Y150" s="53">
        <f t="shared" ref="Y150:Y155" si="1023">SUM(W150:X150)</f>
        <v>-1.32</v>
      </c>
      <c r="Z150" s="52">
        <f t="shared" ref="Z150:Z155" si="1024">AA150+AH150</f>
        <v>420000</v>
      </c>
      <c r="AA150" s="52">
        <f t="shared" ref="AA150:AA155" si="1025">AC150+AD150+AE150+AF150+AG150</f>
        <v>130000</v>
      </c>
      <c r="AB150" s="20"/>
      <c r="AC150" s="43"/>
      <c r="AD150" s="43">
        <v>30000</v>
      </c>
      <c r="AE150" s="43">
        <v>100000</v>
      </c>
      <c r="AF150" s="43"/>
      <c r="AG150" s="43"/>
      <c r="AH150" s="52">
        <f t="shared" ref="AH150:AH155" si="1026">AI150+AJ150+AK150</f>
        <v>290000</v>
      </c>
      <c r="AI150" s="43">
        <v>40000</v>
      </c>
      <c r="AJ150" s="43">
        <v>250000</v>
      </c>
      <c r="AK150" s="43"/>
      <c r="AL150" s="52">
        <f t="shared" ref="AL150:AL155" si="1027">ROUND((AD150+AE150+AF150)*20%,0)</f>
        <v>26000</v>
      </c>
      <c r="AM150" s="52">
        <f t="shared" ref="AM150:AM155" si="1028">ROUND((AI150+AJ150)*20%,0)</f>
        <v>58000</v>
      </c>
      <c r="AN150" s="52">
        <v>50815</v>
      </c>
      <c r="AO150" s="52">
        <v>25126</v>
      </c>
      <c r="AP150" s="53">
        <f t="shared" ref="AP150:AP155" si="1029">IF(AL150=0,0,ROUND((AE150+AF150)/AN150/10,2)+AS150)*-1</f>
        <v>0.06</v>
      </c>
      <c r="AQ150" s="53">
        <f t="shared" ref="AQ150:AQ155" si="1030">IF(AM150=0,0,ROUND((AJ150)/AO150/10,2)+AT150)*-1</f>
        <v>7.0000000000000062E-2</v>
      </c>
      <c r="AR150" s="53">
        <f t="shared" ref="AR150:AR155" si="1031">SUM(AP150:AQ150)</f>
        <v>0.13000000000000006</v>
      </c>
      <c r="AS150" s="75">
        <v>-0.26</v>
      </c>
      <c r="AT150" s="75">
        <v>-1.06</v>
      </c>
      <c r="AU150" s="52">
        <f t="shared" ref="AU150:AU155" si="1032">AV150+BC150</f>
        <v>420000</v>
      </c>
      <c r="AV150" s="52">
        <f t="shared" ref="AV150:AV155" si="1033">AX150+AY150+AZ150+BA150+BB150</f>
        <v>130000</v>
      </c>
      <c r="AW150" s="20"/>
      <c r="AX150" s="43"/>
      <c r="AY150" s="43">
        <v>30000</v>
      </c>
      <c r="AZ150" s="43">
        <v>100000</v>
      </c>
      <c r="BA150" s="43"/>
      <c r="BB150" s="43"/>
      <c r="BC150" s="52">
        <f t="shared" ref="BC150:BC155" si="1034">BD150+BE150+BF150</f>
        <v>290000</v>
      </c>
      <c r="BD150" s="43">
        <v>40000</v>
      </c>
      <c r="BE150" s="43">
        <v>250000</v>
      </c>
      <c r="BF150" s="43"/>
      <c r="BG150" s="52">
        <f t="shared" ref="BG150:BG155" si="1035">ROUND((AY150+AZ150+BA150)*20%,0)</f>
        <v>26000</v>
      </c>
      <c r="BH150" s="52">
        <f t="shared" ref="BH150:BH155" si="1036">ROUND((BD150+BE150)*20%,0)</f>
        <v>58000</v>
      </c>
      <c r="BI150" s="52">
        <v>50815</v>
      </c>
      <c r="BJ150" s="52">
        <v>25126</v>
      </c>
      <c r="BK150" s="53">
        <f t="shared" ref="BK150:BK155" si="1037">IF(BG150=0,0,ROUND((AZ150+BA150)/BI150/10,2)+BN150)*-1</f>
        <v>-0.2</v>
      </c>
      <c r="BL150" s="53">
        <f t="shared" ref="BL150:BL155" si="1038">IF(BH150=0,0,ROUND((BE150)/BJ150/10,2)+BO150)*-1</f>
        <v>-0.99</v>
      </c>
      <c r="BM150" s="53">
        <f t="shared" ref="BM150:BM155" si="1039">SUM(BK150:BL150)</f>
        <v>-1.19</v>
      </c>
    </row>
    <row r="151" spans="1:65" x14ac:dyDescent="0.25">
      <c r="A151" s="2">
        <v>1450</v>
      </c>
      <c r="B151" s="18">
        <v>600023460</v>
      </c>
      <c r="C151" s="18" t="s">
        <v>136</v>
      </c>
      <c r="D151" s="2">
        <v>3124</v>
      </c>
      <c r="E151" s="2" t="s">
        <v>67</v>
      </c>
      <c r="F151" s="18" t="s">
        <v>61</v>
      </c>
      <c r="G151" s="52">
        <f t="shared" si="1016"/>
        <v>0</v>
      </c>
      <c r="H151" s="52">
        <f t="shared" si="1017"/>
        <v>0</v>
      </c>
      <c r="I151" s="52"/>
      <c r="J151" s="52"/>
      <c r="K151" s="52"/>
      <c r="L151" s="52"/>
      <c r="M151" s="52"/>
      <c r="N151" s="52"/>
      <c r="O151" s="52">
        <f t="shared" si="1018"/>
        <v>0</v>
      </c>
      <c r="P151" s="52"/>
      <c r="Q151" s="52"/>
      <c r="R151" s="52"/>
      <c r="S151" s="52">
        <f t="shared" si="1019"/>
        <v>0</v>
      </c>
      <c r="T151" s="52">
        <f t="shared" si="1020"/>
        <v>0</v>
      </c>
      <c r="U151" s="52">
        <v>39000</v>
      </c>
      <c r="V151" s="52">
        <v>23600</v>
      </c>
      <c r="W151" s="53">
        <f t="shared" si="1021"/>
        <v>0</v>
      </c>
      <c r="X151" s="53">
        <f t="shared" si="1022"/>
        <v>0</v>
      </c>
      <c r="Y151" s="53">
        <f t="shared" si="1023"/>
        <v>0</v>
      </c>
      <c r="Z151" s="52">
        <f t="shared" si="1024"/>
        <v>0</v>
      </c>
      <c r="AA151" s="52">
        <f t="shared" si="1025"/>
        <v>0</v>
      </c>
      <c r="AB151" s="52"/>
      <c r="AC151" s="52"/>
      <c r="AD151" s="52"/>
      <c r="AE151" s="52"/>
      <c r="AF151" s="52"/>
      <c r="AG151" s="52"/>
      <c r="AH151" s="52">
        <f t="shared" si="1026"/>
        <v>0</v>
      </c>
      <c r="AI151" s="52"/>
      <c r="AJ151" s="52"/>
      <c r="AK151" s="52"/>
      <c r="AL151" s="52">
        <f t="shared" si="1027"/>
        <v>0</v>
      </c>
      <c r="AM151" s="52">
        <f t="shared" si="1028"/>
        <v>0</v>
      </c>
      <c r="AN151" s="52">
        <v>27003</v>
      </c>
      <c r="AO151" s="52">
        <v>25126</v>
      </c>
      <c r="AP151" s="53">
        <f t="shared" si="1029"/>
        <v>0</v>
      </c>
      <c r="AQ151" s="53">
        <f t="shared" si="1030"/>
        <v>0</v>
      </c>
      <c r="AR151" s="53">
        <f t="shared" si="1031"/>
        <v>0</v>
      </c>
      <c r="AS151" s="75">
        <v>0</v>
      </c>
      <c r="AT151" s="75">
        <v>0</v>
      </c>
      <c r="AU151" s="52">
        <f t="shared" si="1032"/>
        <v>0</v>
      </c>
      <c r="AV151" s="52">
        <f t="shared" si="1033"/>
        <v>0</v>
      </c>
      <c r="AW151" s="52"/>
      <c r="AX151" s="52"/>
      <c r="AY151" s="52"/>
      <c r="AZ151" s="52"/>
      <c r="BA151" s="52"/>
      <c r="BB151" s="52"/>
      <c r="BC151" s="52">
        <f t="shared" si="1034"/>
        <v>0</v>
      </c>
      <c r="BD151" s="52"/>
      <c r="BE151" s="52"/>
      <c r="BF151" s="52"/>
      <c r="BG151" s="52">
        <f t="shared" si="1035"/>
        <v>0</v>
      </c>
      <c r="BH151" s="52">
        <f t="shared" si="1036"/>
        <v>0</v>
      </c>
      <c r="BI151" s="52">
        <v>27003</v>
      </c>
      <c r="BJ151" s="52">
        <v>25126</v>
      </c>
      <c r="BK151" s="53">
        <f t="shared" si="1037"/>
        <v>0</v>
      </c>
      <c r="BL151" s="53">
        <f t="shared" si="1038"/>
        <v>0</v>
      </c>
      <c r="BM151" s="53">
        <f t="shared" si="1039"/>
        <v>0</v>
      </c>
    </row>
    <row r="152" spans="1:65" x14ac:dyDescent="0.25">
      <c r="A152" s="2">
        <v>1450</v>
      </c>
      <c r="B152" s="18">
        <v>600023460</v>
      </c>
      <c r="C152" s="18" t="s">
        <v>136</v>
      </c>
      <c r="D152" s="2">
        <v>3124</v>
      </c>
      <c r="E152" s="2" t="s">
        <v>62</v>
      </c>
      <c r="F152" s="18" t="s">
        <v>218</v>
      </c>
      <c r="G152" s="52">
        <f t="shared" si="1016"/>
        <v>0</v>
      </c>
      <c r="H152" s="52">
        <f t="shared" si="1017"/>
        <v>0</v>
      </c>
      <c r="I152" s="52"/>
      <c r="J152" s="52"/>
      <c r="K152" s="52"/>
      <c r="L152" s="52"/>
      <c r="M152" s="52"/>
      <c r="N152" s="52"/>
      <c r="O152" s="52">
        <f t="shared" si="1018"/>
        <v>0</v>
      </c>
      <c r="P152" s="52"/>
      <c r="Q152" s="52"/>
      <c r="R152" s="52"/>
      <c r="S152" s="52">
        <f t="shared" si="1019"/>
        <v>0</v>
      </c>
      <c r="T152" s="52">
        <f t="shared" si="1020"/>
        <v>0</v>
      </c>
      <c r="U152" s="55" t="s">
        <v>233</v>
      </c>
      <c r="V152" s="55" t="s">
        <v>233</v>
      </c>
      <c r="W152" s="53">
        <f t="shared" si="1021"/>
        <v>0</v>
      </c>
      <c r="X152" s="53">
        <f t="shared" si="1022"/>
        <v>0</v>
      </c>
      <c r="Y152" s="53">
        <f t="shared" si="1023"/>
        <v>0</v>
      </c>
      <c r="Z152" s="52">
        <f t="shared" si="1024"/>
        <v>0</v>
      </c>
      <c r="AA152" s="52">
        <f t="shared" si="1025"/>
        <v>0</v>
      </c>
      <c r="AB152" s="52"/>
      <c r="AC152" s="52"/>
      <c r="AD152" s="52"/>
      <c r="AE152" s="52"/>
      <c r="AF152" s="52"/>
      <c r="AG152" s="52"/>
      <c r="AH152" s="52">
        <f t="shared" si="1026"/>
        <v>0</v>
      </c>
      <c r="AI152" s="52"/>
      <c r="AJ152" s="52"/>
      <c r="AK152" s="52"/>
      <c r="AL152" s="52">
        <f t="shared" si="1027"/>
        <v>0</v>
      </c>
      <c r="AM152" s="52">
        <f t="shared" si="1028"/>
        <v>0</v>
      </c>
      <c r="AN152" s="55" t="s">
        <v>233</v>
      </c>
      <c r="AO152" s="55" t="s">
        <v>233</v>
      </c>
      <c r="AP152" s="53">
        <f t="shared" si="1029"/>
        <v>0</v>
      </c>
      <c r="AQ152" s="53">
        <f t="shared" si="1030"/>
        <v>0</v>
      </c>
      <c r="AR152" s="53">
        <f t="shared" si="1031"/>
        <v>0</v>
      </c>
      <c r="AS152" s="75">
        <v>0</v>
      </c>
      <c r="AT152" s="75">
        <v>0</v>
      </c>
      <c r="AU152" s="52">
        <f t="shared" si="1032"/>
        <v>0</v>
      </c>
      <c r="AV152" s="52">
        <f t="shared" si="1033"/>
        <v>0</v>
      </c>
      <c r="AW152" s="52"/>
      <c r="AX152" s="52"/>
      <c r="AY152" s="52"/>
      <c r="AZ152" s="52"/>
      <c r="BA152" s="52"/>
      <c r="BB152" s="52"/>
      <c r="BC152" s="52">
        <f t="shared" si="1034"/>
        <v>0</v>
      </c>
      <c r="BD152" s="52"/>
      <c r="BE152" s="52"/>
      <c r="BF152" s="52"/>
      <c r="BG152" s="52">
        <f t="shared" si="1035"/>
        <v>0</v>
      </c>
      <c r="BH152" s="52">
        <f t="shared" si="1036"/>
        <v>0</v>
      </c>
      <c r="BI152" s="55" t="s">
        <v>233</v>
      </c>
      <c r="BJ152" s="55" t="s">
        <v>233</v>
      </c>
      <c r="BK152" s="53">
        <f t="shared" si="1037"/>
        <v>0</v>
      </c>
      <c r="BL152" s="53">
        <f t="shared" si="1038"/>
        <v>0</v>
      </c>
      <c r="BM152" s="53">
        <f t="shared" si="1039"/>
        <v>0</v>
      </c>
    </row>
    <row r="153" spans="1:65" x14ac:dyDescent="0.25">
      <c r="A153" s="2">
        <v>1450</v>
      </c>
      <c r="B153" s="18">
        <v>600023460</v>
      </c>
      <c r="C153" s="18" t="s">
        <v>136</v>
      </c>
      <c r="D153" s="2">
        <v>3141</v>
      </c>
      <c r="E153" s="2" t="s">
        <v>63</v>
      </c>
      <c r="F153" s="18" t="s">
        <v>218</v>
      </c>
      <c r="G153" s="52">
        <f t="shared" si="1016"/>
        <v>55000</v>
      </c>
      <c r="H153" s="52">
        <f t="shared" si="1017"/>
        <v>0</v>
      </c>
      <c r="I153" s="52"/>
      <c r="J153" s="52"/>
      <c r="K153" s="52"/>
      <c r="L153" s="52"/>
      <c r="M153" s="52"/>
      <c r="N153" s="52"/>
      <c r="O153" s="52">
        <f t="shared" si="1018"/>
        <v>55000</v>
      </c>
      <c r="P153" s="43">
        <v>30000</v>
      </c>
      <c r="Q153" s="43">
        <v>25000</v>
      </c>
      <c r="R153" s="43"/>
      <c r="S153" s="52">
        <f t="shared" si="1019"/>
        <v>0</v>
      </c>
      <c r="T153" s="52">
        <f t="shared" si="1020"/>
        <v>-55000</v>
      </c>
      <c r="U153" s="54">
        <v>39000</v>
      </c>
      <c r="V153" s="52">
        <v>23600</v>
      </c>
      <c r="W153" s="53">
        <f t="shared" si="1021"/>
        <v>0</v>
      </c>
      <c r="X153" s="53">
        <f t="shared" si="1022"/>
        <v>-0.11</v>
      </c>
      <c r="Y153" s="53">
        <f t="shared" si="1023"/>
        <v>-0.11</v>
      </c>
      <c r="Z153" s="52">
        <f t="shared" si="1024"/>
        <v>55000</v>
      </c>
      <c r="AA153" s="52">
        <f t="shared" si="1025"/>
        <v>0</v>
      </c>
      <c r="AB153" s="52"/>
      <c r="AC153" s="52"/>
      <c r="AD153" s="52"/>
      <c r="AE153" s="52"/>
      <c r="AF153" s="52"/>
      <c r="AG153" s="52"/>
      <c r="AH153" s="52">
        <f t="shared" si="1026"/>
        <v>55000</v>
      </c>
      <c r="AI153" s="43">
        <v>30000</v>
      </c>
      <c r="AJ153" s="43">
        <v>25000</v>
      </c>
      <c r="AK153" s="43"/>
      <c r="AL153" s="52">
        <f t="shared" si="1027"/>
        <v>0</v>
      </c>
      <c r="AM153" s="52">
        <f t="shared" si="1028"/>
        <v>11000</v>
      </c>
      <c r="AN153" s="54" t="s">
        <v>233</v>
      </c>
      <c r="AO153" s="52">
        <v>24500</v>
      </c>
      <c r="AP153" s="53">
        <f t="shared" si="1029"/>
        <v>0</v>
      </c>
      <c r="AQ153" s="53">
        <f t="shared" si="1030"/>
        <v>9.999999999999995E-3</v>
      </c>
      <c r="AR153" s="53">
        <f t="shared" si="1031"/>
        <v>9.999999999999995E-3</v>
      </c>
      <c r="AS153" s="75">
        <v>0</v>
      </c>
      <c r="AT153" s="75">
        <v>-0.11</v>
      </c>
      <c r="AU153" s="52">
        <f t="shared" si="1032"/>
        <v>55000</v>
      </c>
      <c r="AV153" s="52">
        <f t="shared" si="1033"/>
        <v>0</v>
      </c>
      <c r="AW153" s="52"/>
      <c r="AX153" s="52"/>
      <c r="AY153" s="52"/>
      <c r="AZ153" s="52"/>
      <c r="BA153" s="52"/>
      <c r="BB153" s="52"/>
      <c r="BC153" s="52">
        <f t="shared" si="1034"/>
        <v>55000</v>
      </c>
      <c r="BD153" s="43">
        <v>30000</v>
      </c>
      <c r="BE153" s="43">
        <v>25000</v>
      </c>
      <c r="BF153" s="43"/>
      <c r="BG153" s="52">
        <f t="shared" si="1035"/>
        <v>0</v>
      </c>
      <c r="BH153" s="52">
        <f t="shared" si="1036"/>
        <v>11000</v>
      </c>
      <c r="BI153" s="54" t="s">
        <v>233</v>
      </c>
      <c r="BJ153" s="52">
        <v>24500</v>
      </c>
      <c r="BK153" s="53">
        <f t="shared" si="1037"/>
        <v>0</v>
      </c>
      <c r="BL153" s="53">
        <f t="shared" si="1038"/>
        <v>-0.1</v>
      </c>
      <c r="BM153" s="53">
        <f t="shared" si="1039"/>
        <v>-0.1</v>
      </c>
    </row>
    <row r="154" spans="1:65" x14ac:dyDescent="0.25">
      <c r="A154" s="2">
        <v>1450</v>
      </c>
      <c r="B154" s="18">
        <v>600023460</v>
      </c>
      <c r="C154" s="18" t="s">
        <v>136</v>
      </c>
      <c r="D154" s="2">
        <v>3145</v>
      </c>
      <c r="E154" s="2" t="s">
        <v>68</v>
      </c>
      <c r="F154" s="18" t="s">
        <v>218</v>
      </c>
      <c r="G154" s="52">
        <f t="shared" si="1016"/>
        <v>0</v>
      </c>
      <c r="H154" s="52">
        <f t="shared" si="1017"/>
        <v>0</v>
      </c>
      <c r="I154" s="52"/>
      <c r="J154" s="52"/>
      <c r="K154" s="52"/>
      <c r="L154" s="52"/>
      <c r="M154" s="52"/>
      <c r="N154" s="52"/>
      <c r="O154" s="52">
        <f t="shared" si="1018"/>
        <v>0</v>
      </c>
      <c r="P154" s="52"/>
      <c r="Q154" s="52"/>
      <c r="R154" s="52"/>
      <c r="S154" s="52">
        <f t="shared" si="1019"/>
        <v>0</v>
      </c>
      <c r="T154" s="52">
        <f t="shared" si="1020"/>
        <v>0</v>
      </c>
      <c r="U154" s="52">
        <v>39000</v>
      </c>
      <c r="V154" s="52">
        <v>23600</v>
      </c>
      <c r="W154" s="53">
        <f t="shared" si="1021"/>
        <v>0</v>
      </c>
      <c r="X154" s="53">
        <f t="shared" si="1022"/>
        <v>0</v>
      </c>
      <c r="Y154" s="53">
        <f t="shared" si="1023"/>
        <v>0</v>
      </c>
      <c r="Z154" s="52">
        <f t="shared" si="1024"/>
        <v>0</v>
      </c>
      <c r="AA154" s="52">
        <f t="shared" si="1025"/>
        <v>0</v>
      </c>
      <c r="AB154" s="52"/>
      <c r="AC154" s="52"/>
      <c r="AD154" s="52"/>
      <c r="AE154" s="52"/>
      <c r="AF154" s="52"/>
      <c r="AG154" s="52"/>
      <c r="AH154" s="52">
        <f t="shared" si="1026"/>
        <v>0</v>
      </c>
      <c r="AI154" s="52"/>
      <c r="AJ154" s="52"/>
      <c r="AK154" s="52"/>
      <c r="AL154" s="52">
        <f t="shared" si="1027"/>
        <v>0</v>
      </c>
      <c r="AM154" s="52">
        <f t="shared" si="1028"/>
        <v>0</v>
      </c>
      <c r="AN154" s="52">
        <v>39000</v>
      </c>
      <c r="AO154" s="52">
        <v>23600</v>
      </c>
      <c r="AP154" s="53">
        <f t="shared" si="1029"/>
        <v>0</v>
      </c>
      <c r="AQ154" s="53">
        <f t="shared" si="1030"/>
        <v>0</v>
      </c>
      <c r="AR154" s="53">
        <f t="shared" si="1031"/>
        <v>0</v>
      </c>
      <c r="AS154" s="75">
        <v>0</v>
      </c>
      <c r="AT154" s="75">
        <v>0</v>
      </c>
      <c r="AU154" s="52">
        <f t="shared" si="1032"/>
        <v>0</v>
      </c>
      <c r="AV154" s="52">
        <f t="shared" si="1033"/>
        <v>0</v>
      </c>
      <c r="AW154" s="52"/>
      <c r="AX154" s="52"/>
      <c r="AY154" s="52"/>
      <c r="AZ154" s="52"/>
      <c r="BA154" s="52"/>
      <c r="BB154" s="52"/>
      <c r="BC154" s="52">
        <f t="shared" si="1034"/>
        <v>0</v>
      </c>
      <c r="BD154" s="52"/>
      <c r="BE154" s="52"/>
      <c r="BF154" s="52"/>
      <c r="BG154" s="52">
        <f t="shared" si="1035"/>
        <v>0</v>
      </c>
      <c r="BH154" s="52">
        <f t="shared" si="1036"/>
        <v>0</v>
      </c>
      <c r="BI154" s="52">
        <v>39000</v>
      </c>
      <c r="BJ154" s="52">
        <v>23600</v>
      </c>
      <c r="BK154" s="53">
        <f t="shared" si="1037"/>
        <v>0</v>
      </c>
      <c r="BL154" s="53">
        <f t="shared" si="1038"/>
        <v>0</v>
      </c>
      <c r="BM154" s="53">
        <f t="shared" si="1039"/>
        <v>0</v>
      </c>
    </row>
    <row r="155" spans="1:65" x14ac:dyDescent="0.25">
      <c r="A155" s="2">
        <v>1450</v>
      </c>
      <c r="B155" s="18">
        <v>600023460</v>
      </c>
      <c r="C155" s="18" t="s">
        <v>136</v>
      </c>
      <c r="D155" s="2">
        <v>3147</v>
      </c>
      <c r="E155" s="2" t="s">
        <v>64</v>
      </c>
      <c r="F155" s="18" t="s">
        <v>218</v>
      </c>
      <c r="G155" s="52">
        <f t="shared" si="1016"/>
        <v>0</v>
      </c>
      <c r="H155" s="52">
        <f t="shared" si="1017"/>
        <v>0</v>
      </c>
      <c r="I155" s="52"/>
      <c r="J155" s="52"/>
      <c r="K155" s="52"/>
      <c r="L155" s="52"/>
      <c r="M155" s="52"/>
      <c r="N155" s="52"/>
      <c r="O155" s="52">
        <f t="shared" si="1018"/>
        <v>0</v>
      </c>
      <c r="P155" s="52"/>
      <c r="Q155" s="52"/>
      <c r="R155" s="52"/>
      <c r="S155" s="52">
        <f t="shared" si="1019"/>
        <v>0</v>
      </c>
      <c r="T155" s="52">
        <f t="shared" si="1020"/>
        <v>0</v>
      </c>
      <c r="U155" s="52">
        <v>39000</v>
      </c>
      <c r="V155" s="52">
        <v>23600</v>
      </c>
      <c r="W155" s="53">
        <f t="shared" si="1021"/>
        <v>0</v>
      </c>
      <c r="X155" s="53">
        <f t="shared" si="1022"/>
        <v>0</v>
      </c>
      <c r="Y155" s="53">
        <f t="shared" si="1023"/>
        <v>0</v>
      </c>
      <c r="Z155" s="52">
        <f t="shared" si="1024"/>
        <v>0</v>
      </c>
      <c r="AA155" s="52">
        <f t="shared" si="1025"/>
        <v>0</v>
      </c>
      <c r="AB155" s="52"/>
      <c r="AC155" s="52"/>
      <c r="AD155" s="52"/>
      <c r="AE155" s="52"/>
      <c r="AF155" s="52"/>
      <c r="AG155" s="52"/>
      <c r="AH155" s="52">
        <f t="shared" si="1026"/>
        <v>0</v>
      </c>
      <c r="AI155" s="52"/>
      <c r="AJ155" s="52"/>
      <c r="AK155" s="52"/>
      <c r="AL155" s="52">
        <f t="shared" si="1027"/>
        <v>0</v>
      </c>
      <c r="AM155" s="52">
        <f t="shared" si="1028"/>
        <v>0</v>
      </c>
      <c r="AN155" s="52">
        <v>40700</v>
      </c>
      <c r="AO155" s="52">
        <v>22100</v>
      </c>
      <c r="AP155" s="53">
        <f t="shared" si="1029"/>
        <v>0</v>
      </c>
      <c r="AQ155" s="53">
        <f t="shared" si="1030"/>
        <v>0</v>
      </c>
      <c r="AR155" s="53">
        <f t="shared" si="1031"/>
        <v>0</v>
      </c>
      <c r="AS155" s="75">
        <v>0</v>
      </c>
      <c r="AT155" s="75">
        <v>0</v>
      </c>
      <c r="AU155" s="52">
        <f t="shared" si="1032"/>
        <v>0</v>
      </c>
      <c r="AV155" s="52">
        <f t="shared" si="1033"/>
        <v>0</v>
      </c>
      <c r="AW155" s="52"/>
      <c r="AX155" s="52"/>
      <c r="AY155" s="52"/>
      <c r="AZ155" s="52"/>
      <c r="BA155" s="52"/>
      <c r="BB155" s="52"/>
      <c r="BC155" s="52">
        <f t="shared" si="1034"/>
        <v>0</v>
      </c>
      <c r="BD155" s="52"/>
      <c r="BE155" s="52"/>
      <c r="BF155" s="52"/>
      <c r="BG155" s="52">
        <f t="shared" si="1035"/>
        <v>0</v>
      </c>
      <c r="BH155" s="52">
        <f t="shared" si="1036"/>
        <v>0</v>
      </c>
      <c r="BI155" s="52">
        <v>40700</v>
      </c>
      <c r="BJ155" s="52">
        <v>22100</v>
      </c>
      <c r="BK155" s="53">
        <f t="shared" si="1037"/>
        <v>0</v>
      </c>
      <c r="BL155" s="53">
        <f t="shared" si="1038"/>
        <v>0</v>
      </c>
      <c r="BM155" s="53">
        <f t="shared" si="1039"/>
        <v>0</v>
      </c>
    </row>
    <row r="156" spans="1:65" x14ac:dyDescent="0.25">
      <c r="A156" s="23"/>
      <c r="B156" s="24"/>
      <c r="C156" s="24" t="s">
        <v>195</v>
      </c>
      <c r="D156" s="23"/>
      <c r="E156" s="23"/>
      <c r="F156" s="24"/>
      <c r="G156" s="25">
        <f>SUM(G150:G155)</f>
        <v>475000</v>
      </c>
      <c r="H156" s="25">
        <f t="shared" ref="H156:T156" si="1040">SUM(H150:H155)</f>
        <v>130000</v>
      </c>
      <c r="I156" s="25">
        <f t="shared" si="1040"/>
        <v>0</v>
      </c>
      <c r="J156" s="25">
        <f t="shared" si="1040"/>
        <v>0</v>
      </c>
      <c r="K156" s="25">
        <f t="shared" si="1040"/>
        <v>30000</v>
      </c>
      <c r="L156" s="25">
        <f t="shared" si="1040"/>
        <v>100000</v>
      </c>
      <c r="M156" s="25">
        <f t="shared" si="1040"/>
        <v>0</v>
      </c>
      <c r="N156" s="25">
        <f t="shared" si="1040"/>
        <v>0</v>
      </c>
      <c r="O156" s="25">
        <f t="shared" si="1040"/>
        <v>345000</v>
      </c>
      <c r="P156" s="25">
        <f t="shared" si="1040"/>
        <v>70000</v>
      </c>
      <c r="Q156" s="25">
        <f t="shared" si="1040"/>
        <v>275000</v>
      </c>
      <c r="R156" s="25">
        <f t="shared" si="1040"/>
        <v>0</v>
      </c>
      <c r="S156" s="25">
        <f t="shared" si="1040"/>
        <v>-130000</v>
      </c>
      <c r="T156" s="25">
        <f t="shared" si="1040"/>
        <v>-345000</v>
      </c>
      <c r="U156" s="34">
        <v>39000</v>
      </c>
      <c r="V156" s="34">
        <v>23600</v>
      </c>
      <c r="W156" s="26">
        <f t="shared" ref="W156" si="1041">SUM(W150:W155)</f>
        <v>-0.26</v>
      </c>
      <c r="X156" s="26">
        <f t="shared" ref="X156" si="1042">SUM(X150:X155)</f>
        <v>-1.1700000000000002</v>
      </c>
      <c r="Y156" s="26">
        <f t="shared" ref="Y156" si="1043">SUM(Y150:Y155)</f>
        <v>-1.4300000000000002</v>
      </c>
      <c r="Z156" s="25">
        <f>SUM(Z150:Z155)</f>
        <v>475000</v>
      </c>
      <c r="AA156" s="25">
        <f t="shared" ref="AA156:AM156" si="1044">SUM(AA150:AA155)</f>
        <v>130000</v>
      </c>
      <c r="AB156" s="25">
        <f t="shared" si="1044"/>
        <v>0</v>
      </c>
      <c r="AC156" s="25">
        <f t="shared" si="1044"/>
        <v>0</v>
      </c>
      <c r="AD156" s="25">
        <f t="shared" si="1044"/>
        <v>30000</v>
      </c>
      <c r="AE156" s="25">
        <f t="shared" si="1044"/>
        <v>100000</v>
      </c>
      <c r="AF156" s="25">
        <f t="shared" si="1044"/>
        <v>0</v>
      </c>
      <c r="AG156" s="25">
        <f t="shared" si="1044"/>
        <v>0</v>
      </c>
      <c r="AH156" s="25">
        <f t="shared" si="1044"/>
        <v>345000</v>
      </c>
      <c r="AI156" s="25">
        <f t="shared" si="1044"/>
        <v>70000</v>
      </c>
      <c r="AJ156" s="25">
        <f t="shared" si="1044"/>
        <v>275000</v>
      </c>
      <c r="AK156" s="25">
        <f t="shared" si="1044"/>
        <v>0</v>
      </c>
      <c r="AL156" s="25">
        <f t="shared" si="1044"/>
        <v>26000</v>
      </c>
      <c r="AM156" s="25">
        <f t="shared" si="1044"/>
        <v>69000</v>
      </c>
      <c r="AN156" s="34">
        <v>39000</v>
      </c>
      <c r="AO156" s="34">
        <v>23600</v>
      </c>
      <c r="AP156" s="26">
        <f t="shared" ref="AP156:AR156" si="1045">SUM(AP150:AP155)</f>
        <v>0.06</v>
      </c>
      <c r="AQ156" s="26">
        <f t="shared" si="1045"/>
        <v>8.0000000000000057E-2</v>
      </c>
      <c r="AR156" s="26">
        <f t="shared" si="1045"/>
        <v>0.14000000000000007</v>
      </c>
      <c r="AS156" s="76">
        <v>-0.26</v>
      </c>
      <c r="AT156" s="76">
        <v>-1.1700000000000002</v>
      </c>
      <c r="AU156" s="25">
        <f>SUM(AU150:AU155)</f>
        <v>475000</v>
      </c>
      <c r="AV156" s="25">
        <f t="shared" ref="AV156:BH156" si="1046">SUM(AV150:AV155)</f>
        <v>130000</v>
      </c>
      <c r="AW156" s="25">
        <f t="shared" si="1046"/>
        <v>0</v>
      </c>
      <c r="AX156" s="25">
        <f t="shared" si="1046"/>
        <v>0</v>
      </c>
      <c r="AY156" s="25">
        <f t="shared" si="1046"/>
        <v>30000</v>
      </c>
      <c r="AZ156" s="25">
        <f t="shared" si="1046"/>
        <v>100000</v>
      </c>
      <c r="BA156" s="25">
        <f t="shared" si="1046"/>
        <v>0</v>
      </c>
      <c r="BB156" s="25">
        <f t="shared" si="1046"/>
        <v>0</v>
      </c>
      <c r="BC156" s="25">
        <f t="shared" si="1046"/>
        <v>345000</v>
      </c>
      <c r="BD156" s="25">
        <f t="shared" si="1046"/>
        <v>70000</v>
      </c>
      <c r="BE156" s="25">
        <f t="shared" si="1046"/>
        <v>275000</v>
      </c>
      <c r="BF156" s="25">
        <f t="shared" si="1046"/>
        <v>0</v>
      </c>
      <c r="BG156" s="25">
        <f t="shared" si="1046"/>
        <v>26000</v>
      </c>
      <c r="BH156" s="25">
        <f t="shared" si="1046"/>
        <v>69000</v>
      </c>
      <c r="BI156" s="34">
        <v>39000</v>
      </c>
      <c r="BJ156" s="34">
        <v>23600</v>
      </c>
      <c r="BK156" s="26">
        <f t="shared" ref="BK156:BM156" si="1047">SUM(BK150:BK155)</f>
        <v>-0.2</v>
      </c>
      <c r="BL156" s="26">
        <f t="shared" si="1047"/>
        <v>-1.0900000000000001</v>
      </c>
      <c r="BM156" s="26">
        <f t="shared" si="1047"/>
        <v>-1.29</v>
      </c>
    </row>
    <row r="157" spans="1:65" x14ac:dyDescent="0.25">
      <c r="A157" s="2">
        <v>1452</v>
      </c>
      <c r="B157" s="18">
        <v>691000093</v>
      </c>
      <c r="C157" s="18" t="s">
        <v>137</v>
      </c>
      <c r="D157" s="2">
        <v>3121</v>
      </c>
      <c r="E157" s="2" t="s">
        <v>62</v>
      </c>
      <c r="F157" s="18" t="s">
        <v>218</v>
      </c>
      <c r="G157" s="52">
        <f t="shared" ref="G157:G160" si="1048">H157+O157</f>
        <v>0</v>
      </c>
      <c r="H157" s="52">
        <f t="shared" ref="H157:H160" si="1049">J157+K157+L157+M157+N157</f>
        <v>0</v>
      </c>
      <c r="I157" s="52"/>
      <c r="J157" s="52"/>
      <c r="K157" s="52"/>
      <c r="L157" s="52"/>
      <c r="M157" s="52"/>
      <c r="N157" s="52"/>
      <c r="O157" s="52">
        <f t="shared" ref="O157:O160" si="1050">P157+Q157+R157</f>
        <v>0</v>
      </c>
      <c r="P157" s="52"/>
      <c r="Q157" s="52"/>
      <c r="R157" s="52"/>
      <c r="S157" s="52">
        <f t="shared" ref="S157:S160" si="1051">(K157+L157+M157)*-1</f>
        <v>0</v>
      </c>
      <c r="T157" s="52">
        <f t="shared" ref="T157:T160" si="1052">(P157+Q157)*-1</f>
        <v>0</v>
      </c>
      <c r="U157" s="55" t="s">
        <v>233</v>
      </c>
      <c r="V157" s="55" t="s">
        <v>233</v>
      </c>
      <c r="W157" s="53">
        <f t="shared" ref="W157:W160" si="1053">IF(S157=0,0,ROUND((L157+M157)/U157/10,2)*-1)</f>
        <v>0</v>
      </c>
      <c r="X157" s="53">
        <f t="shared" ref="X157:X160" si="1054">IF(T157=0,0,ROUND(Q157/V157/10,2)*-1)</f>
        <v>0</v>
      </c>
      <c r="Y157" s="53">
        <f t="shared" ref="Y157:Y160" si="1055">SUM(W157:X157)</f>
        <v>0</v>
      </c>
      <c r="Z157" s="52">
        <f t="shared" ref="Z157:Z160" si="1056">AA157+AH157</f>
        <v>0</v>
      </c>
      <c r="AA157" s="52">
        <f t="shared" ref="AA157:AA160" si="1057">AC157+AD157+AE157+AF157+AG157</f>
        <v>0</v>
      </c>
      <c r="AB157" s="52"/>
      <c r="AC157" s="52"/>
      <c r="AD157" s="52"/>
      <c r="AE157" s="52"/>
      <c r="AF157" s="52"/>
      <c r="AG157" s="52"/>
      <c r="AH157" s="52">
        <f t="shared" ref="AH157:AH160" si="1058">AI157+AJ157+AK157</f>
        <v>0</v>
      </c>
      <c r="AI157" s="52"/>
      <c r="AJ157" s="52"/>
      <c r="AK157" s="52"/>
      <c r="AL157" s="52">
        <f t="shared" ref="AL157:AL160" si="1059">ROUND((AD157+AE157+AF157)*20%,0)</f>
        <v>0</v>
      </c>
      <c r="AM157" s="52">
        <f t="shared" ref="AM157:AM160" si="1060">ROUND((AI157+AJ157)*20%,0)</f>
        <v>0</v>
      </c>
      <c r="AN157" s="55" t="s">
        <v>233</v>
      </c>
      <c r="AO157" s="55" t="s">
        <v>233</v>
      </c>
      <c r="AP157" s="53">
        <f t="shared" ref="AP157:AP160" si="1061">IF(AL157=0,0,ROUND((AE157+AF157)/AN157/10,2)+AS157)*-1</f>
        <v>0</v>
      </c>
      <c r="AQ157" s="53">
        <f t="shared" ref="AQ157:AQ160" si="1062">IF(AM157=0,0,ROUND((AJ157)/AO157/10,2)+AT157)*-1</f>
        <v>0</v>
      </c>
      <c r="AR157" s="53">
        <f t="shared" ref="AR157:AR160" si="1063">SUM(AP157:AQ157)</f>
        <v>0</v>
      </c>
      <c r="AS157" s="75">
        <v>0</v>
      </c>
      <c r="AT157" s="75">
        <v>0</v>
      </c>
      <c r="AU157" s="52">
        <f t="shared" ref="AU157:AU160" si="1064">AV157+BC157</f>
        <v>0</v>
      </c>
      <c r="AV157" s="52">
        <f t="shared" ref="AV157:AV160" si="1065">AX157+AY157+AZ157+BA157+BB157</f>
        <v>0</v>
      </c>
      <c r="AW157" s="52"/>
      <c r="AX157" s="52"/>
      <c r="AY157" s="52"/>
      <c r="AZ157" s="52"/>
      <c r="BA157" s="52"/>
      <c r="BB157" s="52"/>
      <c r="BC157" s="52">
        <f t="shared" ref="BC157:BC160" si="1066">BD157+BE157+BF157</f>
        <v>0</v>
      </c>
      <c r="BD157" s="52"/>
      <c r="BE157" s="52"/>
      <c r="BF157" s="52"/>
      <c r="BG157" s="52">
        <f t="shared" ref="BG157:BG160" si="1067">ROUND((AY157+AZ157+BA157)*20%,0)</f>
        <v>0</v>
      </c>
      <c r="BH157" s="52">
        <f t="shared" ref="BH157:BH160" si="1068">ROUND((BD157+BE157)*20%,0)</f>
        <v>0</v>
      </c>
      <c r="BI157" s="55" t="s">
        <v>233</v>
      </c>
      <c r="BJ157" s="55" t="s">
        <v>233</v>
      </c>
      <c r="BK157" s="53">
        <f t="shared" ref="BK157:BK160" si="1069">IF(BG157=0,0,ROUND((AZ157+BA157)/BI157/10,2)+BN157)*-1</f>
        <v>0</v>
      </c>
      <c r="BL157" s="53">
        <f t="shared" ref="BL157:BL160" si="1070">IF(BH157=0,0,ROUND((BE157)/BJ157/10,2)+BO157)*-1</f>
        <v>0</v>
      </c>
      <c r="BM157" s="53">
        <f t="shared" ref="BM157:BM160" si="1071">SUM(BK157:BL157)</f>
        <v>0</v>
      </c>
    </row>
    <row r="158" spans="1:65" x14ac:dyDescent="0.25">
      <c r="A158" s="2">
        <v>1452</v>
      </c>
      <c r="B158" s="18">
        <v>691000093</v>
      </c>
      <c r="C158" s="18" t="s">
        <v>137</v>
      </c>
      <c r="D158" s="2">
        <v>3122</v>
      </c>
      <c r="E158" s="2" t="s">
        <v>60</v>
      </c>
      <c r="F158" s="18" t="s">
        <v>61</v>
      </c>
      <c r="G158" s="52">
        <f t="shared" si="1048"/>
        <v>0</v>
      </c>
      <c r="H158" s="52">
        <f t="shared" si="1049"/>
        <v>0</v>
      </c>
      <c r="I158" s="52"/>
      <c r="J158" s="52"/>
      <c r="K158" s="52"/>
      <c r="L158" s="52"/>
      <c r="M158" s="52"/>
      <c r="N158" s="52"/>
      <c r="O158" s="52">
        <f t="shared" si="1050"/>
        <v>0</v>
      </c>
      <c r="P158" s="52"/>
      <c r="Q158" s="52"/>
      <c r="R158" s="52"/>
      <c r="S158" s="52">
        <f t="shared" si="1051"/>
        <v>0</v>
      </c>
      <c r="T158" s="52">
        <f t="shared" si="1052"/>
        <v>0</v>
      </c>
      <c r="U158" s="52">
        <v>39000</v>
      </c>
      <c r="V158" s="52">
        <v>23600</v>
      </c>
      <c r="W158" s="53">
        <f t="shared" si="1053"/>
        <v>0</v>
      </c>
      <c r="X158" s="53">
        <f t="shared" si="1054"/>
        <v>0</v>
      </c>
      <c r="Y158" s="53">
        <f t="shared" si="1055"/>
        <v>0</v>
      </c>
      <c r="Z158" s="52">
        <f t="shared" si="1056"/>
        <v>0</v>
      </c>
      <c r="AA158" s="52">
        <f t="shared" si="1057"/>
        <v>0</v>
      </c>
      <c r="AB158" s="52"/>
      <c r="AC158" s="52"/>
      <c r="AD158" s="52"/>
      <c r="AE158" s="52"/>
      <c r="AF158" s="52"/>
      <c r="AG158" s="52"/>
      <c r="AH158" s="52">
        <f t="shared" si="1058"/>
        <v>0</v>
      </c>
      <c r="AI158" s="52"/>
      <c r="AJ158" s="52"/>
      <c r="AK158" s="52"/>
      <c r="AL158" s="52">
        <f t="shared" si="1059"/>
        <v>0</v>
      </c>
      <c r="AM158" s="52">
        <f t="shared" si="1060"/>
        <v>0</v>
      </c>
      <c r="AN158" s="52">
        <v>50815</v>
      </c>
      <c r="AO158" s="52">
        <v>25126</v>
      </c>
      <c r="AP158" s="53">
        <f t="shared" si="1061"/>
        <v>0</v>
      </c>
      <c r="AQ158" s="53">
        <f t="shared" si="1062"/>
        <v>0</v>
      </c>
      <c r="AR158" s="53">
        <f t="shared" si="1063"/>
        <v>0</v>
      </c>
      <c r="AS158" s="75">
        <v>0</v>
      </c>
      <c r="AT158" s="75">
        <v>0</v>
      </c>
      <c r="AU158" s="52">
        <f t="shared" si="1064"/>
        <v>0</v>
      </c>
      <c r="AV158" s="52">
        <f t="shared" si="1065"/>
        <v>0</v>
      </c>
      <c r="AW158" s="52"/>
      <c r="AX158" s="52"/>
      <c r="AY158" s="52"/>
      <c r="AZ158" s="52"/>
      <c r="BA158" s="52"/>
      <c r="BB158" s="52"/>
      <c r="BC158" s="52">
        <f t="shared" si="1066"/>
        <v>0</v>
      </c>
      <c r="BD158" s="52"/>
      <c r="BE158" s="52"/>
      <c r="BF158" s="52"/>
      <c r="BG158" s="52">
        <f t="shared" si="1067"/>
        <v>0</v>
      </c>
      <c r="BH158" s="52">
        <f t="shared" si="1068"/>
        <v>0</v>
      </c>
      <c r="BI158" s="52">
        <v>50815</v>
      </c>
      <c r="BJ158" s="52">
        <v>25126</v>
      </c>
      <c r="BK158" s="53">
        <f t="shared" si="1069"/>
        <v>0</v>
      </c>
      <c r="BL158" s="53">
        <f t="shared" si="1070"/>
        <v>0</v>
      </c>
      <c r="BM158" s="53">
        <f t="shared" si="1071"/>
        <v>0</v>
      </c>
    </row>
    <row r="159" spans="1:65" x14ac:dyDescent="0.25">
      <c r="A159" s="2">
        <v>1452</v>
      </c>
      <c r="B159" s="18">
        <v>691000093</v>
      </c>
      <c r="C159" s="18" t="s">
        <v>137</v>
      </c>
      <c r="D159" s="2">
        <v>3141</v>
      </c>
      <c r="E159" s="2" t="s">
        <v>63</v>
      </c>
      <c r="F159" s="18" t="s">
        <v>218</v>
      </c>
      <c r="G159" s="52">
        <f t="shared" si="1048"/>
        <v>0</v>
      </c>
      <c r="H159" s="52">
        <f t="shared" si="1049"/>
        <v>0</v>
      </c>
      <c r="I159" s="52"/>
      <c r="J159" s="52"/>
      <c r="K159" s="52"/>
      <c r="L159" s="52"/>
      <c r="M159" s="52"/>
      <c r="N159" s="52"/>
      <c r="O159" s="52">
        <f t="shared" si="1050"/>
        <v>0</v>
      </c>
      <c r="P159" s="52"/>
      <c r="Q159" s="52"/>
      <c r="R159" s="52"/>
      <c r="S159" s="52">
        <f t="shared" si="1051"/>
        <v>0</v>
      </c>
      <c r="T159" s="52">
        <f t="shared" si="1052"/>
        <v>0</v>
      </c>
      <c r="U159" s="54">
        <v>39000</v>
      </c>
      <c r="V159" s="52">
        <v>23600</v>
      </c>
      <c r="W159" s="53">
        <f t="shared" si="1053"/>
        <v>0</v>
      </c>
      <c r="X159" s="53">
        <f t="shared" si="1054"/>
        <v>0</v>
      </c>
      <c r="Y159" s="53">
        <f t="shared" si="1055"/>
        <v>0</v>
      </c>
      <c r="Z159" s="52">
        <f t="shared" si="1056"/>
        <v>0</v>
      </c>
      <c r="AA159" s="52">
        <f t="shared" si="1057"/>
        <v>0</v>
      </c>
      <c r="AB159" s="52"/>
      <c r="AC159" s="52"/>
      <c r="AD159" s="52"/>
      <c r="AE159" s="52"/>
      <c r="AF159" s="52"/>
      <c r="AG159" s="52"/>
      <c r="AH159" s="52">
        <f t="shared" si="1058"/>
        <v>0</v>
      </c>
      <c r="AI159" s="52"/>
      <c r="AJ159" s="52"/>
      <c r="AK159" s="52"/>
      <c r="AL159" s="52">
        <f t="shared" si="1059"/>
        <v>0</v>
      </c>
      <c r="AM159" s="52">
        <f t="shared" si="1060"/>
        <v>0</v>
      </c>
      <c r="AN159" s="54" t="s">
        <v>233</v>
      </c>
      <c r="AO159" s="52">
        <v>24500</v>
      </c>
      <c r="AP159" s="53">
        <f t="shared" si="1061"/>
        <v>0</v>
      </c>
      <c r="AQ159" s="53">
        <f t="shared" si="1062"/>
        <v>0</v>
      </c>
      <c r="AR159" s="53">
        <f t="shared" si="1063"/>
        <v>0</v>
      </c>
      <c r="AS159" s="75">
        <v>0</v>
      </c>
      <c r="AT159" s="75">
        <v>0</v>
      </c>
      <c r="AU159" s="52">
        <f t="shared" si="1064"/>
        <v>0</v>
      </c>
      <c r="AV159" s="52">
        <f t="shared" si="1065"/>
        <v>0</v>
      </c>
      <c r="AW159" s="52"/>
      <c r="AX159" s="52"/>
      <c r="AY159" s="52"/>
      <c r="AZ159" s="52"/>
      <c r="BA159" s="52"/>
      <c r="BB159" s="52"/>
      <c r="BC159" s="52">
        <f t="shared" si="1066"/>
        <v>0</v>
      </c>
      <c r="BD159" s="52"/>
      <c r="BE159" s="52"/>
      <c r="BF159" s="52"/>
      <c r="BG159" s="52">
        <f t="shared" si="1067"/>
        <v>0</v>
      </c>
      <c r="BH159" s="52">
        <f t="shared" si="1068"/>
        <v>0</v>
      </c>
      <c r="BI159" s="54" t="s">
        <v>233</v>
      </c>
      <c r="BJ159" s="52">
        <v>24500</v>
      </c>
      <c r="BK159" s="53">
        <f t="shared" si="1069"/>
        <v>0</v>
      </c>
      <c r="BL159" s="53">
        <f t="shared" si="1070"/>
        <v>0</v>
      </c>
      <c r="BM159" s="53">
        <f t="shared" si="1071"/>
        <v>0</v>
      </c>
    </row>
    <row r="160" spans="1:65" x14ac:dyDescent="0.25">
      <c r="A160" s="2">
        <v>1452</v>
      </c>
      <c r="B160" s="18">
        <v>691000093</v>
      </c>
      <c r="C160" s="18" t="s">
        <v>137</v>
      </c>
      <c r="D160" s="2">
        <v>3147</v>
      </c>
      <c r="E160" s="2" t="s">
        <v>64</v>
      </c>
      <c r="F160" s="18" t="s">
        <v>218</v>
      </c>
      <c r="G160" s="52">
        <f t="shared" si="1048"/>
        <v>0</v>
      </c>
      <c r="H160" s="52">
        <f t="shared" si="1049"/>
        <v>0</v>
      </c>
      <c r="I160" s="52"/>
      <c r="J160" s="52"/>
      <c r="K160" s="52"/>
      <c r="L160" s="52"/>
      <c r="M160" s="52"/>
      <c r="N160" s="52"/>
      <c r="O160" s="52">
        <f t="shared" si="1050"/>
        <v>0</v>
      </c>
      <c r="P160" s="52"/>
      <c r="Q160" s="52"/>
      <c r="R160" s="52"/>
      <c r="S160" s="52">
        <f t="shared" si="1051"/>
        <v>0</v>
      </c>
      <c r="T160" s="52">
        <f t="shared" si="1052"/>
        <v>0</v>
      </c>
      <c r="U160" s="52">
        <v>39000</v>
      </c>
      <c r="V160" s="52">
        <v>23600</v>
      </c>
      <c r="W160" s="53">
        <f t="shared" si="1053"/>
        <v>0</v>
      </c>
      <c r="X160" s="53">
        <f t="shared" si="1054"/>
        <v>0</v>
      </c>
      <c r="Y160" s="53">
        <f t="shared" si="1055"/>
        <v>0</v>
      </c>
      <c r="Z160" s="52">
        <f t="shared" si="1056"/>
        <v>0</v>
      </c>
      <c r="AA160" s="52">
        <f t="shared" si="1057"/>
        <v>0</v>
      </c>
      <c r="AB160" s="52"/>
      <c r="AC160" s="52"/>
      <c r="AD160" s="52"/>
      <c r="AE160" s="52"/>
      <c r="AF160" s="52"/>
      <c r="AG160" s="52"/>
      <c r="AH160" s="52">
        <f t="shared" si="1058"/>
        <v>0</v>
      </c>
      <c r="AI160" s="52"/>
      <c r="AJ160" s="52"/>
      <c r="AK160" s="52"/>
      <c r="AL160" s="52">
        <f t="shared" si="1059"/>
        <v>0</v>
      </c>
      <c r="AM160" s="52">
        <f t="shared" si="1060"/>
        <v>0</v>
      </c>
      <c r="AN160" s="52">
        <v>40700</v>
      </c>
      <c r="AO160" s="52">
        <v>22100</v>
      </c>
      <c r="AP160" s="53">
        <f t="shared" si="1061"/>
        <v>0</v>
      </c>
      <c r="AQ160" s="53">
        <f t="shared" si="1062"/>
        <v>0</v>
      </c>
      <c r="AR160" s="53">
        <f t="shared" si="1063"/>
        <v>0</v>
      </c>
      <c r="AS160" s="75">
        <v>0</v>
      </c>
      <c r="AT160" s="75">
        <v>0</v>
      </c>
      <c r="AU160" s="52">
        <f t="shared" si="1064"/>
        <v>0</v>
      </c>
      <c r="AV160" s="52">
        <f t="shared" si="1065"/>
        <v>0</v>
      </c>
      <c r="AW160" s="52"/>
      <c r="AX160" s="52"/>
      <c r="AY160" s="52"/>
      <c r="AZ160" s="52"/>
      <c r="BA160" s="52"/>
      <c r="BB160" s="52"/>
      <c r="BC160" s="52">
        <f t="shared" si="1066"/>
        <v>0</v>
      </c>
      <c r="BD160" s="52"/>
      <c r="BE160" s="52"/>
      <c r="BF160" s="52"/>
      <c r="BG160" s="52">
        <f t="shared" si="1067"/>
        <v>0</v>
      </c>
      <c r="BH160" s="52">
        <f t="shared" si="1068"/>
        <v>0</v>
      </c>
      <c r="BI160" s="52">
        <v>40700</v>
      </c>
      <c r="BJ160" s="52">
        <v>22100</v>
      </c>
      <c r="BK160" s="53">
        <f t="shared" si="1069"/>
        <v>0</v>
      </c>
      <c r="BL160" s="53">
        <f t="shared" si="1070"/>
        <v>0</v>
      </c>
      <c r="BM160" s="53">
        <f t="shared" si="1071"/>
        <v>0</v>
      </c>
    </row>
    <row r="161" spans="1:65" x14ac:dyDescent="0.25">
      <c r="A161" s="23"/>
      <c r="B161" s="24"/>
      <c r="C161" s="24" t="s">
        <v>196</v>
      </c>
      <c r="D161" s="23"/>
      <c r="E161" s="23"/>
      <c r="F161" s="24"/>
      <c r="G161" s="25">
        <f t="shared" ref="G161:S161" si="1072">SUM(G157:G160)</f>
        <v>0</v>
      </c>
      <c r="H161" s="25">
        <f t="shared" si="1072"/>
        <v>0</v>
      </c>
      <c r="I161" s="25">
        <f t="shared" si="1072"/>
        <v>0</v>
      </c>
      <c r="J161" s="25">
        <f t="shared" si="1072"/>
        <v>0</v>
      </c>
      <c r="K161" s="25">
        <f t="shared" si="1072"/>
        <v>0</v>
      </c>
      <c r="L161" s="25">
        <f t="shared" si="1072"/>
        <v>0</v>
      </c>
      <c r="M161" s="25">
        <f t="shared" si="1072"/>
        <v>0</v>
      </c>
      <c r="N161" s="25">
        <f t="shared" si="1072"/>
        <v>0</v>
      </c>
      <c r="O161" s="25">
        <f t="shared" si="1072"/>
        <v>0</v>
      </c>
      <c r="P161" s="25">
        <f t="shared" si="1072"/>
        <v>0</v>
      </c>
      <c r="Q161" s="25">
        <f t="shared" si="1072"/>
        <v>0</v>
      </c>
      <c r="R161" s="25">
        <f t="shared" si="1072"/>
        <v>0</v>
      </c>
      <c r="S161" s="25">
        <f t="shared" si="1072"/>
        <v>0</v>
      </c>
      <c r="T161" s="25">
        <f>SUM(T157:T160)</f>
        <v>0</v>
      </c>
      <c r="U161" s="34" t="s">
        <v>97</v>
      </c>
      <c r="V161" s="34" t="s">
        <v>97</v>
      </c>
      <c r="W161" s="26">
        <f t="shared" ref="W161:AL161" si="1073">SUM(W157:W160)</f>
        <v>0</v>
      </c>
      <c r="X161" s="26">
        <f t="shared" si="1073"/>
        <v>0</v>
      </c>
      <c r="Y161" s="26">
        <f t="shared" si="1073"/>
        <v>0</v>
      </c>
      <c r="Z161" s="25">
        <f t="shared" si="1073"/>
        <v>0</v>
      </c>
      <c r="AA161" s="25">
        <f t="shared" si="1073"/>
        <v>0</v>
      </c>
      <c r="AB161" s="25">
        <f t="shared" si="1073"/>
        <v>0</v>
      </c>
      <c r="AC161" s="25">
        <f t="shared" si="1073"/>
        <v>0</v>
      </c>
      <c r="AD161" s="25">
        <f t="shared" si="1073"/>
        <v>0</v>
      </c>
      <c r="AE161" s="25">
        <f t="shared" si="1073"/>
        <v>0</v>
      </c>
      <c r="AF161" s="25">
        <f t="shared" si="1073"/>
        <v>0</v>
      </c>
      <c r="AG161" s="25">
        <f t="shared" si="1073"/>
        <v>0</v>
      </c>
      <c r="AH161" s="25">
        <f t="shared" si="1073"/>
        <v>0</v>
      </c>
      <c r="AI161" s="25">
        <f t="shared" si="1073"/>
        <v>0</v>
      </c>
      <c r="AJ161" s="25">
        <f t="shared" si="1073"/>
        <v>0</v>
      </c>
      <c r="AK161" s="25">
        <f t="shared" si="1073"/>
        <v>0</v>
      </c>
      <c r="AL161" s="25">
        <f t="shared" si="1073"/>
        <v>0</v>
      </c>
      <c r="AM161" s="25">
        <f>SUM(AM157:AM160)</f>
        <v>0</v>
      </c>
      <c r="AN161" s="34" t="s">
        <v>97</v>
      </c>
      <c r="AO161" s="34" t="s">
        <v>97</v>
      </c>
      <c r="AP161" s="26">
        <f t="shared" ref="AP161:AR161" si="1074">SUM(AP157:AP160)</f>
        <v>0</v>
      </c>
      <c r="AQ161" s="26">
        <f t="shared" si="1074"/>
        <v>0</v>
      </c>
      <c r="AR161" s="26">
        <f t="shared" si="1074"/>
        <v>0</v>
      </c>
      <c r="AS161" s="76">
        <v>0</v>
      </c>
      <c r="AT161" s="76">
        <v>0</v>
      </c>
      <c r="AU161" s="25">
        <f t="shared" ref="AU161:BG161" si="1075">SUM(AU157:AU160)</f>
        <v>0</v>
      </c>
      <c r="AV161" s="25">
        <f t="shared" si="1075"/>
        <v>0</v>
      </c>
      <c r="AW161" s="25">
        <f t="shared" si="1075"/>
        <v>0</v>
      </c>
      <c r="AX161" s="25">
        <f t="shared" si="1075"/>
        <v>0</v>
      </c>
      <c r="AY161" s="25">
        <f t="shared" si="1075"/>
        <v>0</v>
      </c>
      <c r="AZ161" s="25">
        <f t="shared" si="1075"/>
        <v>0</v>
      </c>
      <c r="BA161" s="25">
        <f t="shared" si="1075"/>
        <v>0</v>
      </c>
      <c r="BB161" s="25">
        <f t="shared" si="1075"/>
        <v>0</v>
      </c>
      <c r="BC161" s="25">
        <f t="shared" si="1075"/>
        <v>0</v>
      </c>
      <c r="BD161" s="25">
        <f t="shared" si="1075"/>
        <v>0</v>
      </c>
      <c r="BE161" s="25">
        <f t="shared" si="1075"/>
        <v>0</v>
      </c>
      <c r="BF161" s="25">
        <f t="shared" si="1075"/>
        <v>0</v>
      </c>
      <c r="BG161" s="25">
        <f t="shared" si="1075"/>
        <v>0</v>
      </c>
      <c r="BH161" s="25">
        <f>SUM(BH157:BH160)</f>
        <v>0</v>
      </c>
      <c r="BI161" s="34" t="s">
        <v>97</v>
      </c>
      <c r="BJ161" s="34" t="s">
        <v>97</v>
      </c>
      <c r="BK161" s="26">
        <f t="shared" ref="BK161:BM161" si="1076">SUM(BK157:BK160)</f>
        <v>0</v>
      </c>
      <c r="BL161" s="26">
        <f t="shared" si="1076"/>
        <v>0</v>
      </c>
      <c r="BM161" s="26">
        <f t="shared" si="1076"/>
        <v>0</v>
      </c>
    </row>
    <row r="162" spans="1:65" x14ac:dyDescent="0.25">
      <c r="A162" s="2">
        <v>1455</v>
      </c>
      <c r="B162" s="18">
        <v>600023401</v>
      </c>
      <c r="C162" s="18" t="s">
        <v>138</v>
      </c>
      <c r="D162" s="2">
        <v>3112</v>
      </c>
      <c r="E162" s="2" t="s">
        <v>66</v>
      </c>
      <c r="F162" s="18" t="s">
        <v>61</v>
      </c>
      <c r="G162" s="52">
        <f t="shared" ref="G162:G171" si="1077">H162+O162</f>
        <v>0</v>
      </c>
      <c r="H162" s="52">
        <f t="shared" ref="H162:H171" si="1078">J162+K162+L162+M162+N162</f>
        <v>0</v>
      </c>
      <c r="I162" s="52"/>
      <c r="J162" s="52"/>
      <c r="K162" s="52"/>
      <c r="L162" s="52"/>
      <c r="M162" s="52"/>
      <c r="N162" s="52"/>
      <c r="O162" s="52">
        <f t="shared" ref="O162:O171" si="1079">P162+Q162+R162</f>
        <v>0</v>
      </c>
      <c r="P162" s="52"/>
      <c r="Q162" s="52"/>
      <c r="R162" s="52"/>
      <c r="S162" s="52">
        <f t="shared" ref="S162:S171" si="1080">(K162+L162+M162)*-1</f>
        <v>0</v>
      </c>
      <c r="T162" s="52">
        <f t="shared" ref="T162:T171" si="1081">(P162+Q162)*-1</f>
        <v>0</v>
      </c>
      <c r="U162" s="52">
        <v>40957</v>
      </c>
      <c r="V162" s="52">
        <v>18700</v>
      </c>
      <c r="W162" s="53">
        <f t="shared" ref="W162:W171" si="1082">IF(S162=0,0,ROUND((L162+M162)/U162/10,2)*-1)</f>
        <v>0</v>
      </c>
      <c r="X162" s="53">
        <f t="shared" ref="X162:X171" si="1083">IF(T162=0,0,ROUND(Q162/V162/10,2)*-1)</f>
        <v>0</v>
      </c>
      <c r="Y162" s="53">
        <f t="shared" ref="Y162:Y171" si="1084">SUM(W162:X162)</f>
        <v>0</v>
      </c>
      <c r="Z162" s="52">
        <f t="shared" ref="Z162:Z171" si="1085">AA162+AH162</f>
        <v>0</v>
      </c>
      <c r="AA162" s="52">
        <f t="shared" ref="AA162:AA171" si="1086">AC162+AD162+AE162+AF162+AG162</f>
        <v>0</v>
      </c>
      <c r="AB162" s="52"/>
      <c r="AC162" s="52"/>
      <c r="AD162" s="52"/>
      <c r="AE162" s="52"/>
      <c r="AF162" s="52"/>
      <c r="AG162" s="52"/>
      <c r="AH162" s="52">
        <f t="shared" ref="AH162:AH171" si="1087">AI162+AJ162+AK162</f>
        <v>0</v>
      </c>
      <c r="AI162" s="52"/>
      <c r="AJ162" s="52"/>
      <c r="AK162" s="52"/>
      <c r="AL162" s="52">
        <f t="shared" ref="AL162:AL171" si="1088">ROUND((AD162+AE162+AF162)*20%,0)</f>
        <v>0</v>
      </c>
      <c r="AM162" s="52">
        <f t="shared" ref="AM162:AM171" si="1089">ROUND((AI162+AJ162)*20%,0)</f>
        <v>0</v>
      </c>
      <c r="AN162" s="52">
        <v>40957.498251880737</v>
      </c>
      <c r="AO162" s="52">
        <v>18700</v>
      </c>
      <c r="AP162" s="53">
        <f t="shared" ref="AP162:AP171" si="1090">IF(AL162=0,0,ROUND((AE162+AF162)/AN162/10,2)+AS162)*-1</f>
        <v>0</v>
      </c>
      <c r="AQ162" s="53">
        <f t="shared" ref="AQ162:AQ171" si="1091">IF(AM162=0,0,ROUND((AJ162)/AO162/10,2)+AT162)*-1</f>
        <v>0</v>
      </c>
      <c r="AR162" s="53">
        <f t="shared" ref="AR162:AR171" si="1092">SUM(AP162:AQ162)</f>
        <v>0</v>
      </c>
      <c r="AS162" s="75">
        <v>0</v>
      </c>
      <c r="AT162" s="75">
        <v>0</v>
      </c>
      <c r="AU162" s="52">
        <f t="shared" ref="AU162:AU171" si="1093">AV162+BC162</f>
        <v>0</v>
      </c>
      <c r="AV162" s="52">
        <f t="shared" ref="AV162:AV171" si="1094">AX162+AY162+AZ162+BA162+BB162</f>
        <v>0</v>
      </c>
      <c r="AW162" s="52"/>
      <c r="AX162" s="52"/>
      <c r="AY162" s="52"/>
      <c r="AZ162" s="52"/>
      <c r="BA162" s="52"/>
      <c r="BB162" s="52"/>
      <c r="BC162" s="52">
        <f t="shared" ref="BC162:BC171" si="1095">BD162+BE162+BF162</f>
        <v>0</v>
      </c>
      <c r="BD162" s="52"/>
      <c r="BE162" s="52"/>
      <c r="BF162" s="52"/>
      <c r="BG162" s="52">
        <f t="shared" ref="BG162:BG171" si="1096">ROUND((AY162+AZ162+BA162)*20%,0)</f>
        <v>0</v>
      </c>
      <c r="BH162" s="52">
        <f t="shared" ref="BH162:BH171" si="1097">ROUND((BD162+BE162)*20%,0)</f>
        <v>0</v>
      </c>
      <c r="BI162" s="52">
        <v>40957.498251880737</v>
      </c>
      <c r="BJ162" s="52">
        <v>18700</v>
      </c>
      <c r="BK162" s="53">
        <f t="shared" ref="BK162:BK171" si="1098">IF(BG162=0,0,ROUND((AZ162+BA162)/BI162/10,2)+BN162)*-1</f>
        <v>0</v>
      </c>
      <c r="BL162" s="53">
        <f t="shared" ref="BL162:BL171" si="1099">IF(BH162=0,0,ROUND((BE162)/BJ162/10,2)+BO162)*-1</f>
        <v>0</v>
      </c>
      <c r="BM162" s="53">
        <f t="shared" ref="BM162:BM171" si="1100">SUM(BK162:BL162)</f>
        <v>0</v>
      </c>
    </row>
    <row r="163" spans="1:65" x14ac:dyDescent="0.25">
      <c r="A163" s="2">
        <v>1455</v>
      </c>
      <c r="B163" s="18">
        <v>600023401</v>
      </c>
      <c r="C163" s="18" t="s">
        <v>138</v>
      </c>
      <c r="D163" s="2">
        <v>3112</v>
      </c>
      <c r="E163" s="2" t="s">
        <v>69</v>
      </c>
      <c r="F163" s="18" t="s">
        <v>61</v>
      </c>
      <c r="G163" s="52">
        <f t="shared" si="1077"/>
        <v>0</v>
      </c>
      <c r="H163" s="52">
        <f t="shared" si="1078"/>
        <v>0</v>
      </c>
      <c r="I163" s="52"/>
      <c r="J163" s="52"/>
      <c r="K163" s="52"/>
      <c r="L163" s="52"/>
      <c r="M163" s="52"/>
      <c r="N163" s="52"/>
      <c r="O163" s="52">
        <f t="shared" si="1079"/>
        <v>0</v>
      </c>
      <c r="P163" s="52"/>
      <c r="Q163" s="52"/>
      <c r="R163" s="52"/>
      <c r="S163" s="52">
        <f t="shared" si="1080"/>
        <v>0</v>
      </c>
      <c r="T163" s="52">
        <f t="shared" si="1081"/>
        <v>0</v>
      </c>
      <c r="U163" s="52">
        <v>40957</v>
      </c>
      <c r="V163" s="52">
        <v>18700</v>
      </c>
      <c r="W163" s="53">
        <f t="shared" si="1082"/>
        <v>0</v>
      </c>
      <c r="X163" s="53">
        <f t="shared" si="1083"/>
        <v>0</v>
      </c>
      <c r="Y163" s="53">
        <f t="shared" si="1084"/>
        <v>0</v>
      </c>
      <c r="Z163" s="52">
        <f t="shared" si="1085"/>
        <v>0</v>
      </c>
      <c r="AA163" s="52">
        <f t="shared" si="1086"/>
        <v>0</v>
      </c>
      <c r="AB163" s="52"/>
      <c r="AC163" s="52"/>
      <c r="AD163" s="52"/>
      <c r="AE163" s="52"/>
      <c r="AF163" s="52"/>
      <c r="AG163" s="52"/>
      <c r="AH163" s="52">
        <f t="shared" si="1087"/>
        <v>0</v>
      </c>
      <c r="AI163" s="52"/>
      <c r="AJ163" s="52"/>
      <c r="AK163" s="52"/>
      <c r="AL163" s="52">
        <f t="shared" si="1088"/>
        <v>0</v>
      </c>
      <c r="AM163" s="52">
        <f t="shared" si="1089"/>
        <v>0</v>
      </c>
      <c r="AN163" s="52">
        <v>30734</v>
      </c>
      <c r="AO163" s="52">
        <v>18700</v>
      </c>
      <c r="AP163" s="53">
        <f t="shared" si="1090"/>
        <v>0</v>
      </c>
      <c r="AQ163" s="53">
        <f t="shared" si="1091"/>
        <v>0</v>
      </c>
      <c r="AR163" s="53">
        <f t="shared" si="1092"/>
        <v>0</v>
      </c>
      <c r="AS163" s="75">
        <v>0</v>
      </c>
      <c r="AT163" s="75">
        <v>0</v>
      </c>
      <c r="AU163" s="52">
        <f t="shared" si="1093"/>
        <v>0</v>
      </c>
      <c r="AV163" s="52">
        <f t="shared" si="1094"/>
        <v>0</v>
      </c>
      <c r="AW163" s="52"/>
      <c r="AX163" s="52"/>
      <c r="AY163" s="52"/>
      <c r="AZ163" s="52"/>
      <c r="BA163" s="52"/>
      <c r="BB163" s="52"/>
      <c r="BC163" s="52">
        <f t="shared" si="1095"/>
        <v>0</v>
      </c>
      <c r="BD163" s="52"/>
      <c r="BE163" s="52"/>
      <c r="BF163" s="52"/>
      <c r="BG163" s="52">
        <f t="shared" si="1096"/>
        <v>0</v>
      </c>
      <c r="BH163" s="52">
        <f t="shared" si="1097"/>
        <v>0</v>
      </c>
      <c r="BI163" s="52">
        <v>30734</v>
      </c>
      <c r="BJ163" s="52">
        <v>18700</v>
      </c>
      <c r="BK163" s="53">
        <f t="shared" si="1098"/>
        <v>0</v>
      </c>
      <c r="BL163" s="53">
        <f t="shared" si="1099"/>
        <v>0</v>
      </c>
      <c r="BM163" s="53">
        <f t="shared" si="1100"/>
        <v>0</v>
      </c>
    </row>
    <row r="164" spans="1:65" x14ac:dyDescent="0.25">
      <c r="A164" s="2">
        <v>1455</v>
      </c>
      <c r="B164" s="18">
        <v>600023401</v>
      </c>
      <c r="C164" s="18" t="s">
        <v>138</v>
      </c>
      <c r="D164" s="2">
        <v>3114</v>
      </c>
      <c r="E164" s="2" t="s">
        <v>70</v>
      </c>
      <c r="F164" s="18" t="s">
        <v>61</v>
      </c>
      <c r="G164" s="52">
        <f t="shared" si="1077"/>
        <v>110000</v>
      </c>
      <c r="H164" s="52">
        <f t="shared" si="1078"/>
        <v>0</v>
      </c>
      <c r="I164" s="52"/>
      <c r="J164" s="52"/>
      <c r="K164" s="52"/>
      <c r="L164" s="52"/>
      <c r="M164" s="52"/>
      <c r="N164" s="52"/>
      <c r="O164" s="52">
        <f t="shared" si="1079"/>
        <v>110000</v>
      </c>
      <c r="P164" s="43"/>
      <c r="Q164" s="43">
        <v>110000</v>
      </c>
      <c r="R164" s="43"/>
      <c r="S164" s="52">
        <f t="shared" si="1080"/>
        <v>0</v>
      </c>
      <c r="T164" s="52">
        <f t="shared" si="1081"/>
        <v>-110000</v>
      </c>
      <c r="U164" s="52">
        <v>50262</v>
      </c>
      <c r="V164" s="52">
        <v>19770</v>
      </c>
      <c r="W164" s="53">
        <f t="shared" si="1082"/>
        <v>0</v>
      </c>
      <c r="X164" s="53">
        <f t="shared" si="1083"/>
        <v>-0.56000000000000005</v>
      </c>
      <c r="Y164" s="53">
        <f t="shared" si="1084"/>
        <v>-0.56000000000000005</v>
      </c>
      <c r="Z164" s="52">
        <f t="shared" si="1085"/>
        <v>110000</v>
      </c>
      <c r="AA164" s="52">
        <f t="shared" si="1086"/>
        <v>0</v>
      </c>
      <c r="AB164" s="52"/>
      <c r="AC164" s="52"/>
      <c r="AD164" s="52"/>
      <c r="AE164" s="52"/>
      <c r="AF164" s="52"/>
      <c r="AG164" s="52"/>
      <c r="AH164" s="52">
        <f t="shared" si="1087"/>
        <v>110000</v>
      </c>
      <c r="AI164" s="43"/>
      <c r="AJ164" s="43">
        <v>110000</v>
      </c>
      <c r="AK164" s="43"/>
      <c r="AL164" s="52">
        <f t="shared" si="1088"/>
        <v>0</v>
      </c>
      <c r="AM164" s="52">
        <f t="shared" si="1089"/>
        <v>22000</v>
      </c>
      <c r="AN164" s="52">
        <v>50262</v>
      </c>
      <c r="AO164" s="52">
        <v>19770</v>
      </c>
      <c r="AP164" s="53">
        <f t="shared" si="1090"/>
        <v>0</v>
      </c>
      <c r="AQ164" s="53">
        <f t="shared" si="1091"/>
        <v>0</v>
      </c>
      <c r="AR164" s="53">
        <f t="shared" si="1092"/>
        <v>0</v>
      </c>
      <c r="AS164" s="75">
        <v>0</v>
      </c>
      <c r="AT164" s="75">
        <v>-0.56000000000000005</v>
      </c>
      <c r="AU164" s="52">
        <f t="shared" si="1093"/>
        <v>110000</v>
      </c>
      <c r="AV164" s="52">
        <f t="shared" si="1094"/>
        <v>0</v>
      </c>
      <c r="AW164" s="52"/>
      <c r="AX164" s="52"/>
      <c r="AY164" s="52"/>
      <c r="AZ164" s="52"/>
      <c r="BA164" s="52"/>
      <c r="BB164" s="52"/>
      <c r="BC164" s="52">
        <f t="shared" si="1095"/>
        <v>110000</v>
      </c>
      <c r="BD164" s="43"/>
      <c r="BE164" s="43">
        <v>110000</v>
      </c>
      <c r="BF164" s="43"/>
      <c r="BG164" s="52">
        <f t="shared" si="1096"/>
        <v>0</v>
      </c>
      <c r="BH164" s="52">
        <f t="shared" si="1097"/>
        <v>22000</v>
      </c>
      <c r="BI164" s="52">
        <v>50262</v>
      </c>
      <c r="BJ164" s="52">
        <v>19770</v>
      </c>
      <c r="BK164" s="53">
        <f t="shared" si="1098"/>
        <v>0</v>
      </c>
      <c r="BL164" s="53">
        <f t="shared" si="1099"/>
        <v>-0.56000000000000005</v>
      </c>
      <c r="BM164" s="53">
        <f t="shared" si="1100"/>
        <v>-0.56000000000000005</v>
      </c>
    </row>
    <row r="165" spans="1:65" x14ac:dyDescent="0.25">
      <c r="A165" s="2">
        <v>1455</v>
      </c>
      <c r="B165" s="18">
        <v>600023401</v>
      </c>
      <c r="C165" s="18" t="s">
        <v>138</v>
      </c>
      <c r="D165" s="2">
        <v>3114</v>
      </c>
      <c r="E165" s="2" t="s">
        <v>71</v>
      </c>
      <c r="F165" s="18" t="s">
        <v>61</v>
      </c>
      <c r="G165" s="52">
        <f t="shared" si="1077"/>
        <v>0</v>
      </c>
      <c r="H165" s="52">
        <f t="shared" si="1078"/>
        <v>0</v>
      </c>
      <c r="I165" s="52"/>
      <c r="J165" s="52"/>
      <c r="K165" s="52"/>
      <c r="L165" s="52"/>
      <c r="M165" s="52"/>
      <c r="N165" s="52"/>
      <c r="O165" s="52">
        <f t="shared" si="1079"/>
        <v>0</v>
      </c>
      <c r="P165" s="52"/>
      <c r="Q165" s="52"/>
      <c r="R165" s="52"/>
      <c r="S165" s="52">
        <f t="shared" si="1080"/>
        <v>0</v>
      </c>
      <c r="T165" s="52">
        <f t="shared" si="1081"/>
        <v>0</v>
      </c>
      <c r="U165" s="52">
        <v>50262</v>
      </c>
      <c r="V165" s="52">
        <v>19770</v>
      </c>
      <c r="W165" s="53">
        <f t="shared" si="1082"/>
        <v>0</v>
      </c>
      <c r="X165" s="53">
        <f t="shared" si="1083"/>
        <v>0</v>
      </c>
      <c r="Y165" s="53">
        <f t="shared" si="1084"/>
        <v>0</v>
      </c>
      <c r="Z165" s="52">
        <f t="shared" si="1085"/>
        <v>0</v>
      </c>
      <c r="AA165" s="52">
        <f t="shared" si="1086"/>
        <v>0</v>
      </c>
      <c r="AB165" s="52"/>
      <c r="AC165" s="52"/>
      <c r="AD165" s="52"/>
      <c r="AE165" s="52"/>
      <c r="AF165" s="52"/>
      <c r="AG165" s="52"/>
      <c r="AH165" s="52">
        <f t="shared" si="1087"/>
        <v>0</v>
      </c>
      <c r="AI165" s="52"/>
      <c r="AJ165" s="52"/>
      <c r="AK165" s="52"/>
      <c r="AL165" s="52">
        <f t="shared" si="1088"/>
        <v>0</v>
      </c>
      <c r="AM165" s="52">
        <f t="shared" si="1089"/>
        <v>0</v>
      </c>
      <c r="AN165" s="52">
        <v>31092</v>
      </c>
      <c r="AO165" s="52">
        <v>19770</v>
      </c>
      <c r="AP165" s="53">
        <f t="shared" si="1090"/>
        <v>0</v>
      </c>
      <c r="AQ165" s="53">
        <f t="shared" si="1091"/>
        <v>0</v>
      </c>
      <c r="AR165" s="53">
        <f t="shared" si="1092"/>
        <v>0</v>
      </c>
      <c r="AS165" s="75">
        <v>0</v>
      </c>
      <c r="AT165" s="75">
        <v>0</v>
      </c>
      <c r="AU165" s="52">
        <f t="shared" si="1093"/>
        <v>0</v>
      </c>
      <c r="AV165" s="52">
        <f t="shared" si="1094"/>
        <v>0</v>
      </c>
      <c r="AW165" s="52"/>
      <c r="AX165" s="52"/>
      <c r="AY165" s="52"/>
      <c r="AZ165" s="52"/>
      <c r="BA165" s="52"/>
      <c r="BB165" s="52"/>
      <c r="BC165" s="52">
        <f t="shared" si="1095"/>
        <v>0</v>
      </c>
      <c r="BD165" s="52"/>
      <c r="BE165" s="52"/>
      <c r="BF165" s="52"/>
      <c r="BG165" s="52">
        <f t="shared" si="1096"/>
        <v>0</v>
      </c>
      <c r="BH165" s="52">
        <f t="shared" si="1097"/>
        <v>0</v>
      </c>
      <c r="BI165" s="52">
        <v>31092</v>
      </c>
      <c r="BJ165" s="52">
        <v>19770</v>
      </c>
      <c r="BK165" s="53">
        <f t="shared" si="1098"/>
        <v>0</v>
      </c>
      <c r="BL165" s="53">
        <f t="shared" si="1099"/>
        <v>0</v>
      </c>
      <c r="BM165" s="53">
        <f t="shared" si="1100"/>
        <v>0</v>
      </c>
    </row>
    <row r="166" spans="1:65" x14ac:dyDescent="0.25">
      <c r="A166" s="2">
        <v>1455</v>
      </c>
      <c r="B166" s="18">
        <v>600023401</v>
      </c>
      <c r="C166" s="18" t="s">
        <v>138</v>
      </c>
      <c r="D166" s="2">
        <v>3114</v>
      </c>
      <c r="E166" s="2" t="s">
        <v>62</v>
      </c>
      <c r="F166" s="18" t="s">
        <v>218</v>
      </c>
      <c r="G166" s="52">
        <f t="shared" si="1077"/>
        <v>0</v>
      </c>
      <c r="H166" s="52">
        <f t="shared" si="1078"/>
        <v>0</v>
      </c>
      <c r="I166" s="52"/>
      <c r="J166" s="52"/>
      <c r="K166" s="52"/>
      <c r="L166" s="52"/>
      <c r="M166" s="52"/>
      <c r="N166" s="52"/>
      <c r="O166" s="52">
        <f t="shared" si="1079"/>
        <v>0</v>
      </c>
      <c r="P166" s="52"/>
      <c r="Q166" s="52"/>
      <c r="R166" s="52"/>
      <c r="S166" s="52">
        <f t="shared" si="1080"/>
        <v>0</v>
      </c>
      <c r="T166" s="52">
        <f t="shared" si="1081"/>
        <v>0</v>
      </c>
      <c r="U166" s="55" t="s">
        <v>233</v>
      </c>
      <c r="V166" s="55" t="s">
        <v>233</v>
      </c>
      <c r="W166" s="53">
        <f t="shared" si="1082"/>
        <v>0</v>
      </c>
      <c r="X166" s="53">
        <f t="shared" si="1083"/>
        <v>0</v>
      </c>
      <c r="Y166" s="53">
        <f t="shared" si="1084"/>
        <v>0</v>
      </c>
      <c r="Z166" s="52">
        <f t="shared" si="1085"/>
        <v>0</v>
      </c>
      <c r="AA166" s="52">
        <f t="shared" si="1086"/>
        <v>0</v>
      </c>
      <c r="AB166" s="52"/>
      <c r="AC166" s="52"/>
      <c r="AD166" s="52"/>
      <c r="AE166" s="52"/>
      <c r="AF166" s="52"/>
      <c r="AG166" s="52"/>
      <c r="AH166" s="52">
        <f t="shared" si="1087"/>
        <v>0</v>
      </c>
      <c r="AI166" s="52"/>
      <c r="AJ166" s="52"/>
      <c r="AK166" s="52"/>
      <c r="AL166" s="52">
        <f t="shared" si="1088"/>
        <v>0</v>
      </c>
      <c r="AM166" s="52">
        <f t="shared" si="1089"/>
        <v>0</v>
      </c>
      <c r="AN166" s="55" t="s">
        <v>233</v>
      </c>
      <c r="AO166" s="55" t="s">
        <v>233</v>
      </c>
      <c r="AP166" s="53">
        <f t="shared" si="1090"/>
        <v>0</v>
      </c>
      <c r="AQ166" s="53">
        <f t="shared" si="1091"/>
        <v>0</v>
      </c>
      <c r="AR166" s="53">
        <f t="shared" si="1092"/>
        <v>0</v>
      </c>
      <c r="AS166" s="75">
        <v>0</v>
      </c>
      <c r="AT166" s="75">
        <v>0</v>
      </c>
      <c r="AU166" s="52">
        <f t="shared" si="1093"/>
        <v>0</v>
      </c>
      <c r="AV166" s="52">
        <f t="shared" si="1094"/>
        <v>0</v>
      </c>
      <c r="AW166" s="52"/>
      <c r="AX166" s="52"/>
      <c r="AY166" s="52"/>
      <c r="AZ166" s="52"/>
      <c r="BA166" s="52"/>
      <c r="BB166" s="52"/>
      <c r="BC166" s="52">
        <f t="shared" si="1095"/>
        <v>0</v>
      </c>
      <c r="BD166" s="52"/>
      <c r="BE166" s="52"/>
      <c r="BF166" s="52"/>
      <c r="BG166" s="52">
        <f t="shared" si="1096"/>
        <v>0</v>
      </c>
      <c r="BH166" s="52">
        <f t="shared" si="1097"/>
        <v>0</v>
      </c>
      <c r="BI166" s="55" t="s">
        <v>233</v>
      </c>
      <c r="BJ166" s="55" t="s">
        <v>233</v>
      </c>
      <c r="BK166" s="53">
        <f t="shared" si="1098"/>
        <v>0</v>
      </c>
      <c r="BL166" s="53">
        <f t="shared" si="1099"/>
        <v>0</v>
      </c>
      <c r="BM166" s="53">
        <f t="shared" si="1100"/>
        <v>0</v>
      </c>
    </row>
    <row r="167" spans="1:65" x14ac:dyDescent="0.25">
      <c r="A167" s="2">
        <v>1455</v>
      </c>
      <c r="B167" s="18">
        <v>600023401</v>
      </c>
      <c r="C167" s="18" t="s">
        <v>138</v>
      </c>
      <c r="D167" s="2">
        <v>3141</v>
      </c>
      <c r="E167" s="2" t="s">
        <v>63</v>
      </c>
      <c r="F167" s="18" t="s">
        <v>218</v>
      </c>
      <c r="G167" s="52">
        <f t="shared" si="1077"/>
        <v>0</v>
      </c>
      <c r="H167" s="52">
        <f t="shared" si="1078"/>
        <v>0</v>
      </c>
      <c r="I167" s="52"/>
      <c r="J167" s="52"/>
      <c r="K167" s="52"/>
      <c r="L167" s="52"/>
      <c r="M167" s="52"/>
      <c r="N167" s="52"/>
      <c r="O167" s="52">
        <f t="shared" si="1079"/>
        <v>0</v>
      </c>
      <c r="P167" s="52"/>
      <c r="Q167" s="52"/>
      <c r="R167" s="52"/>
      <c r="S167" s="52">
        <f t="shared" si="1080"/>
        <v>0</v>
      </c>
      <c r="T167" s="52">
        <f t="shared" si="1081"/>
        <v>0</v>
      </c>
      <c r="U167" s="54" t="s">
        <v>233</v>
      </c>
      <c r="V167" s="52">
        <v>24500</v>
      </c>
      <c r="W167" s="53">
        <f t="shared" si="1082"/>
        <v>0</v>
      </c>
      <c r="X167" s="53">
        <f t="shared" si="1083"/>
        <v>0</v>
      </c>
      <c r="Y167" s="53">
        <f t="shared" si="1084"/>
        <v>0</v>
      </c>
      <c r="Z167" s="52">
        <f t="shared" si="1085"/>
        <v>0</v>
      </c>
      <c r="AA167" s="52">
        <f t="shared" si="1086"/>
        <v>0</v>
      </c>
      <c r="AB167" s="52"/>
      <c r="AC167" s="52"/>
      <c r="AD167" s="52"/>
      <c r="AE167" s="52"/>
      <c r="AF167" s="52"/>
      <c r="AG167" s="52"/>
      <c r="AH167" s="52">
        <f t="shared" si="1087"/>
        <v>0</v>
      </c>
      <c r="AI167" s="52"/>
      <c r="AJ167" s="52"/>
      <c r="AK167" s="52"/>
      <c r="AL167" s="52">
        <f t="shared" si="1088"/>
        <v>0</v>
      </c>
      <c r="AM167" s="52">
        <f t="shared" si="1089"/>
        <v>0</v>
      </c>
      <c r="AN167" s="54" t="s">
        <v>233</v>
      </c>
      <c r="AO167" s="52">
        <v>24500</v>
      </c>
      <c r="AP167" s="53">
        <f t="shared" si="1090"/>
        <v>0</v>
      </c>
      <c r="AQ167" s="53">
        <f t="shared" si="1091"/>
        <v>0</v>
      </c>
      <c r="AR167" s="53">
        <f t="shared" si="1092"/>
        <v>0</v>
      </c>
      <c r="AS167" s="75">
        <v>0</v>
      </c>
      <c r="AT167" s="75">
        <v>0</v>
      </c>
      <c r="AU167" s="52">
        <f t="shared" si="1093"/>
        <v>0</v>
      </c>
      <c r="AV167" s="52">
        <f t="shared" si="1094"/>
        <v>0</v>
      </c>
      <c r="AW167" s="52"/>
      <c r="AX167" s="52"/>
      <c r="AY167" s="52"/>
      <c r="AZ167" s="52"/>
      <c r="BA167" s="52"/>
      <c r="BB167" s="52"/>
      <c r="BC167" s="52">
        <f t="shared" si="1095"/>
        <v>0</v>
      </c>
      <c r="BD167" s="52"/>
      <c r="BE167" s="52"/>
      <c r="BF167" s="52"/>
      <c r="BG167" s="52">
        <f t="shared" si="1096"/>
        <v>0</v>
      </c>
      <c r="BH167" s="52">
        <f t="shared" si="1097"/>
        <v>0</v>
      </c>
      <c r="BI167" s="54" t="s">
        <v>233</v>
      </c>
      <c r="BJ167" s="52">
        <v>24500</v>
      </c>
      <c r="BK167" s="53">
        <f t="shared" si="1098"/>
        <v>0</v>
      </c>
      <c r="BL167" s="53">
        <f t="shared" si="1099"/>
        <v>0</v>
      </c>
      <c r="BM167" s="53">
        <f t="shared" si="1100"/>
        <v>0</v>
      </c>
    </row>
    <row r="168" spans="1:65" x14ac:dyDescent="0.25">
      <c r="A168" s="2">
        <v>1455</v>
      </c>
      <c r="B168" s="18">
        <v>600023401</v>
      </c>
      <c r="C168" s="18" t="s">
        <v>138</v>
      </c>
      <c r="D168" s="2">
        <v>3143</v>
      </c>
      <c r="E168" s="2" t="s">
        <v>72</v>
      </c>
      <c r="F168" s="18" t="s">
        <v>61</v>
      </c>
      <c r="G168" s="52">
        <f t="shared" si="1077"/>
        <v>0</v>
      </c>
      <c r="H168" s="52">
        <f t="shared" si="1078"/>
        <v>0</v>
      </c>
      <c r="I168" s="52"/>
      <c r="J168" s="52"/>
      <c r="K168" s="52"/>
      <c r="L168" s="52"/>
      <c r="M168" s="52"/>
      <c r="N168" s="52"/>
      <c r="O168" s="52">
        <f t="shared" si="1079"/>
        <v>0</v>
      </c>
      <c r="P168" s="52"/>
      <c r="Q168" s="52"/>
      <c r="R168" s="52"/>
      <c r="S168" s="52">
        <f t="shared" si="1080"/>
        <v>0</v>
      </c>
      <c r="T168" s="52">
        <f t="shared" si="1081"/>
        <v>0</v>
      </c>
      <c r="U168" s="52">
        <v>38981.54660809991</v>
      </c>
      <c r="V168" s="52" t="s">
        <v>233</v>
      </c>
      <c r="W168" s="53">
        <f t="shared" si="1082"/>
        <v>0</v>
      </c>
      <c r="X168" s="53">
        <f t="shared" si="1083"/>
        <v>0</v>
      </c>
      <c r="Y168" s="53">
        <f t="shared" si="1084"/>
        <v>0</v>
      </c>
      <c r="Z168" s="52">
        <f t="shared" si="1085"/>
        <v>0</v>
      </c>
      <c r="AA168" s="52">
        <f t="shared" si="1086"/>
        <v>0</v>
      </c>
      <c r="AB168" s="52"/>
      <c r="AC168" s="52"/>
      <c r="AD168" s="52"/>
      <c r="AE168" s="52"/>
      <c r="AF168" s="52"/>
      <c r="AG168" s="52"/>
      <c r="AH168" s="52">
        <f t="shared" si="1087"/>
        <v>0</v>
      </c>
      <c r="AI168" s="52"/>
      <c r="AJ168" s="52"/>
      <c r="AK168" s="52"/>
      <c r="AL168" s="52">
        <f t="shared" si="1088"/>
        <v>0</v>
      </c>
      <c r="AM168" s="52">
        <f t="shared" si="1089"/>
        <v>0</v>
      </c>
      <c r="AN168" s="52">
        <v>38981.54660809991</v>
      </c>
      <c r="AO168" s="52" t="s">
        <v>233</v>
      </c>
      <c r="AP168" s="53">
        <f t="shared" si="1090"/>
        <v>0</v>
      </c>
      <c r="AQ168" s="53">
        <f t="shared" si="1091"/>
        <v>0</v>
      </c>
      <c r="AR168" s="53">
        <f t="shared" si="1092"/>
        <v>0</v>
      </c>
      <c r="AS168" s="75">
        <v>0</v>
      </c>
      <c r="AT168" s="75">
        <v>0</v>
      </c>
      <c r="AU168" s="52">
        <f t="shared" si="1093"/>
        <v>0</v>
      </c>
      <c r="AV168" s="52">
        <f t="shared" si="1094"/>
        <v>0</v>
      </c>
      <c r="AW168" s="52"/>
      <c r="AX168" s="52"/>
      <c r="AY168" s="52"/>
      <c r="AZ168" s="52"/>
      <c r="BA168" s="52"/>
      <c r="BB168" s="52"/>
      <c r="BC168" s="52">
        <f t="shared" si="1095"/>
        <v>0</v>
      </c>
      <c r="BD168" s="52"/>
      <c r="BE168" s="52"/>
      <c r="BF168" s="52"/>
      <c r="BG168" s="52">
        <f t="shared" si="1096"/>
        <v>0</v>
      </c>
      <c r="BH168" s="52">
        <f t="shared" si="1097"/>
        <v>0</v>
      </c>
      <c r="BI168" s="52">
        <v>38981.54660809991</v>
      </c>
      <c r="BJ168" s="52" t="s">
        <v>233</v>
      </c>
      <c r="BK168" s="53">
        <f t="shared" si="1098"/>
        <v>0</v>
      </c>
      <c r="BL168" s="53">
        <f t="shared" si="1099"/>
        <v>0</v>
      </c>
      <c r="BM168" s="53">
        <f t="shared" si="1100"/>
        <v>0</v>
      </c>
    </row>
    <row r="169" spans="1:65" x14ac:dyDescent="0.25">
      <c r="A169" s="2">
        <v>1455</v>
      </c>
      <c r="B169" s="18">
        <v>600023401</v>
      </c>
      <c r="C169" s="18" t="s">
        <v>138</v>
      </c>
      <c r="D169" s="2">
        <v>3143</v>
      </c>
      <c r="E169" s="2" t="s">
        <v>73</v>
      </c>
      <c r="F169" s="18" t="s">
        <v>61</v>
      </c>
      <c r="G169" s="52">
        <f t="shared" si="1077"/>
        <v>0</v>
      </c>
      <c r="H169" s="52">
        <f t="shared" si="1078"/>
        <v>0</v>
      </c>
      <c r="I169" s="52"/>
      <c r="J169" s="52"/>
      <c r="K169" s="52"/>
      <c r="L169" s="52"/>
      <c r="M169" s="52"/>
      <c r="N169" s="52"/>
      <c r="O169" s="52">
        <f t="shared" si="1079"/>
        <v>0</v>
      </c>
      <c r="P169" s="52"/>
      <c r="Q169" s="52"/>
      <c r="R169" s="52"/>
      <c r="S169" s="52">
        <f t="shared" si="1080"/>
        <v>0</v>
      </c>
      <c r="T169" s="52">
        <f t="shared" si="1081"/>
        <v>0</v>
      </c>
      <c r="U169" s="52">
        <v>38981.54660809991</v>
      </c>
      <c r="V169" s="52" t="s">
        <v>233</v>
      </c>
      <c r="W169" s="53">
        <f t="shared" si="1082"/>
        <v>0</v>
      </c>
      <c r="X169" s="53">
        <f t="shared" si="1083"/>
        <v>0</v>
      </c>
      <c r="Y169" s="53">
        <f t="shared" si="1084"/>
        <v>0</v>
      </c>
      <c r="Z169" s="52">
        <f t="shared" si="1085"/>
        <v>0</v>
      </c>
      <c r="AA169" s="52">
        <f t="shared" si="1086"/>
        <v>0</v>
      </c>
      <c r="AB169" s="52"/>
      <c r="AC169" s="52"/>
      <c r="AD169" s="52"/>
      <c r="AE169" s="52"/>
      <c r="AF169" s="52"/>
      <c r="AG169" s="52"/>
      <c r="AH169" s="52">
        <f t="shared" si="1087"/>
        <v>0</v>
      </c>
      <c r="AI169" s="52"/>
      <c r="AJ169" s="52"/>
      <c r="AK169" s="52"/>
      <c r="AL169" s="52">
        <f t="shared" si="1088"/>
        <v>0</v>
      </c>
      <c r="AM169" s="52">
        <f t="shared" si="1089"/>
        <v>0</v>
      </c>
      <c r="AN169" s="52">
        <v>29942</v>
      </c>
      <c r="AO169" s="52" t="s">
        <v>233</v>
      </c>
      <c r="AP169" s="53">
        <f t="shared" si="1090"/>
        <v>0</v>
      </c>
      <c r="AQ169" s="53">
        <f t="shared" si="1091"/>
        <v>0</v>
      </c>
      <c r="AR169" s="53">
        <f t="shared" si="1092"/>
        <v>0</v>
      </c>
      <c r="AS169" s="75">
        <v>0</v>
      </c>
      <c r="AT169" s="75">
        <v>0</v>
      </c>
      <c r="AU169" s="52">
        <f t="shared" si="1093"/>
        <v>0</v>
      </c>
      <c r="AV169" s="52">
        <f t="shared" si="1094"/>
        <v>0</v>
      </c>
      <c r="AW169" s="52"/>
      <c r="AX169" s="52"/>
      <c r="AY169" s="52"/>
      <c r="AZ169" s="52"/>
      <c r="BA169" s="52"/>
      <c r="BB169" s="52"/>
      <c r="BC169" s="52">
        <f t="shared" si="1095"/>
        <v>0</v>
      </c>
      <c r="BD169" s="52"/>
      <c r="BE169" s="52"/>
      <c r="BF169" s="52"/>
      <c r="BG169" s="52">
        <f t="shared" si="1096"/>
        <v>0</v>
      </c>
      <c r="BH169" s="52">
        <f t="shared" si="1097"/>
        <v>0</v>
      </c>
      <c r="BI169" s="52">
        <v>29942</v>
      </c>
      <c r="BJ169" s="52" t="s">
        <v>233</v>
      </c>
      <c r="BK169" s="53">
        <f t="shared" si="1098"/>
        <v>0</v>
      </c>
      <c r="BL169" s="53">
        <f t="shared" si="1099"/>
        <v>0</v>
      </c>
      <c r="BM169" s="53">
        <f t="shared" si="1100"/>
        <v>0</v>
      </c>
    </row>
    <row r="170" spans="1:65" x14ac:dyDescent="0.25">
      <c r="A170" s="2">
        <v>1455</v>
      </c>
      <c r="B170" s="18">
        <v>600023401</v>
      </c>
      <c r="C170" s="18" t="s">
        <v>138</v>
      </c>
      <c r="D170" s="2">
        <v>3143</v>
      </c>
      <c r="E170" s="2" t="s">
        <v>139</v>
      </c>
      <c r="F170" s="18" t="s">
        <v>218</v>
      </c>
      <c r="G170" s="52">
        <f t="shared" si="1077"/>
        <v>0</v>
      </c>
      <c r="H170" s="52">
        <f t="shared" si="1078"/>
        <v>0</v>
      </c>
      <c r="I170" s="52"/>
      <c r="J170" s="52"/>
      <c r="K170" s="52"/>
      <c r="L170" s="52"/>
      <c r="M170" s="52"/>
      <c r="N170" s="52"/>
      <c r="O170" s="52">
        <f t="shared" si="1079"/>
        <v>0</v>
      </c>
      <c r="P170" s="52"/>
      <c r="Q170" s="52"/>
      <c r="R170" s="52"/>
      <c r="S170" s="52">
        <f t="shared" si="1080"/>
        <v>0</v>
      </c>
      <c r="T170" s="52">
        <f t="shared" si="1081"/>
        <v>0</v>
      </c>
      <c r="U170" s="52" t="s">
        <v>233</v>
      </c>
      <c r="V170" s="52">
        <v>19800</v>
      </c>
      <c r="W170" s="53">
        <f t="shared" si="1082"/>
        <v>0</v>
      </c>
      <c r="X170" s="53">
        <f t="shared" si="1083"/>
        <v>0</v>
      </c>
      <c r="Y170" s="53">
        <f t="shared" si="1084"/>
        <v>0</v>
      </c>
      <c r="Z170" s="52">
        <f t="shared" si="1085"/>
        <v>0</v>
      </c>
      <c r="AA170" s="52">
        <f t="shared" si="1086"/>
        <v>0</v>
      </c>
      <c r="AB170" s="52"/>
      <c r="AC170" s="52"/>
      <c r="AD170" s="52"/>
      <c r="AE170" s="52"/>
      <c r="AF170" s="52"/>
      <c r="AG170" s="52"/>
      <c r="AH170" s="52">
        <f t="shared" si="1087"/>
        <v>0</v>
      </c>
      <c r="AI170" s="52"/>
      <c r="AJ170" s="52"/>
      <c r="AK170" s="52"/>
      <c r="AL170" s="52">
        <f t="shared" si="1088"/>
        <v>0</v>
      </c>
      <c r="AM170" s="52">
        <f t="shared" si="1089"/>
        <v>0</v>
      </c>
      <c r="AN170" s="52" t="s">
        <v>233</v>
      </c>
      <c r="AO170" s="52">
        <v>19800</v>
      </c>
      <c r="AP170" s="53">
        <f t="shared" si="1090"/>
        <v>0</v>
      </c>
      <c r="AQ170" s="53">
        <f t="shared" si="1091"/>
        <v>0</v>
      </c>
      <c r="AR170" s="53">
        <f t="shared" si="1092"/>
        <v>0</v>
      </c>
      <c r="AS170" s="75">
        <v>0</v>
      </c>
      <c r="AT170" s="75">
        <v>0</v>
      </c>
      <c r="AU170" s="52">
        <f t="shared" si="1093"/>
        <v>0</v>
      </c>
      <c r="AV170" s="52">
        <f t="shared" si="1094"/>
        <v>0</v>
      </c>
      <c r="AW170" s="52"/>
      <c r="AX170" s="52"/>
      <c r="AY170" s="52"/>
      <c r="AZ170" s="52"/>
      <c r="BA170" s="52"/>
      <c r="BB170" s="52"/>
      <c r="BC170" s="52">
        <f t="shared" si="1095"/>
        <v>0</v>
      </c>
      <c r="BD170" s="52"/>
      <c r="BE170" s="52"/>
      <c r="BF170" s="52"/>
      <c r="BG170" s="52">
        <f t="shared" si="1096"/>
        <v>0</v>
      </c>
      <c r="BH170" s="52">
        <f t="shared" si="1097"/>
        <v>0</v>
      </c>
      <c r="BI170" s="52" t="s">
        <v>233</v>
      </c>
      <c r="BJ170" s="52">
        <v>19800</v>
      </c>
      <c r="BK170" s="53">
        <f t="shared" si="1098"/>
        <v>0</v>
      </c>
      <c r="BL170" s="53">
        <f t="shared" si="1099"/>
        <v>0</v>
      </c>
      <c r="BM170" s="53">
        <f t="shared" si="1100"/>
        <v>0</v>
      </c>
    </row>
    <row r="171" spans="1:65" x14ac:dyDescent="0.25">
      <c r="A171" s="2">
        <v>1455</v>
      </c>
      <c r="B171" s="18">
        <v>600023401</v>
      </c>
      <c r="C171" s="18" t="s">
        <v>138</v>
      </c>
      <c r="D171" s="2">
        <v>3145</v>
      </c>
      <c r="E171" s="2" t="s">
        <v>68</v>
      </c>
      <c r="F171" s="18" t="s">
        <v>218</v>
      </c>
      <c r="G171" s="52">
        <f t="shared" si="1077"/>
        <v>0</v>
      </c>
      <c r="H171" s="52">
        <f t="shared" si="1078"/>
        <v>0</v>
      </c>
      <c r="I171" s="52"/>
      <c r="J171" s="52"/>
      <c r="K171" s="52"/>
      <c r="L171" s="52"/>
      <c r="M171" s="52"/>
      <c r="N171" s="52"/>
      <c r="O171" s="52">
        <f t="shared" si="1079"/>
        <v>0</v>
      </c>
      <c r="P171" s="52"/>
      <c r="Q171" s="52"/>
      <c r="R171" s="52"/>
      <c r="S171" s="52">
        <f t="shared" si="1080"/>
        <v>0</v>
      </c>
      <c r="T171" s="52">
        <f t="shared" si="1081"/>
        <v>0</v>
      </c>
      <c r="U171" s="52">
        <v>39000</v>
      </c>
      <c r="V171" s="52">
        <v>23600</v>
      </c>
      <c r="W171" s="53">
        <f t="shared" si="1082"/>
        <v>0</v>
      </c>
      <c r="X171" s="53">
        <f t="shared" si="1083"/>
        <v>0</v>
      </c>
      <c r="Y171" s="53">
        <f t="shared" si="1084"/>
        <v>0</v>
      </c>
      <c r="Z171" s="52">
        <f t="shared" si="1085"/>
        <v>0</v>
      </c>
      <c r="AA171" s="52">
        <f t="shared" si="1086"/>
        <v>0</v>
      </c>
      <c r="AB171" s="52"/>
      <c r="AC171" s="52"/>
      <c r="AD171" s="52"/>
      <c r="AE171" s="52"/>
      <c r="AF171" s="52"/>
      <c r="AG171" s="52"/>
      <c r="AH171" s="52">
        <f t="shared" si="1087"/>
        <v>0</v>
      </c>
      <c r="AI171" s="52"/>
      <c r="AJ171" s="52"/>
      <c r="AK171" s="52"/>
      <c r="AL171" s="52">
        <f t="shared" si="1088"/>
        <v>0</v>
      </c>
      <c r="AM171" s="52">
        <f t="shared" si="1089"/>
        <v>0</v>
      </c>
      <c r="AN171" s="52">
        <v>39000</v>
      </c>
      <c r="AO171" s="52">
        <v>23600</v>
      </c>
      <c r="AP171" s="53">
        <f t="shared" si="1090"/>
        <v>0</v>
      </c>
      <c r="AQ171" s="53">
        <f t="shared" si="1091"/>
        <v>0</v>
      </c>
      <c r="AR171" s="53">
        <f t="shared" si="1092"/>
        <v>0</v>
      </c>
      <c r="AS171" s="75">
        <v>0</v>
      </c>
      <c r="AT171" s="75">
        <v>0</v>
      </c>
      <c r="AU171" s="52">
        <f t="shared" si="1093"/>
        <v>0</v>
      </c>
      <c r="AV171" s="52">
        <f t="shared" si="1094"/>
        <v>0</v>
      </c>
      <c r="AW171" s="52"/>
      <c r="AX171" s="52"/>
      <c r="AY171" s="52"/>
      <c r="AZ171" s="52"/>
      <c r="BA171" s="52"/>
      <c r="BB171" s="52"/>
      <c r="BC171" s="52">
        <f t="shared" si="1095"/>
        <v>0</v>
      </c>
      <c r="BD171" s="52"/>
      <c r="BE171" s="52"/>
      <c r="BF171" s="52"/>
      <c r="BG171" s="52">
        <f t="shared" si="1096"/>
        <v>0</v>
      </c>
      <c r="BH171" s="52">
        <f t="shared" si="1097"/>
        <v>0</v>
      </c>
      <c r="BI171" s="52">
        <v>39000</v>
      </c>
      <c r="BJ171" s="52">
        <v>23600</v>
      </c>
      <c r="BK171" s="53">
        <f t="shared" si="1098"/>
        <v>0</v>
      </c>
      <c r="BL171" s="53">
        <f t="shared" si="1099"/>
        <v>0</v>
      </c>
      <c r="BM171" s="53">
        <f t="shared" si="1100"/>
        <v>0</v>
      </c>
    </row>
    <row r="172" spans="1:65" x14ac:dyDescent="0.25">
      <c r="A172" s="23"/>
      <c r="B172" s="24"/>
      <c r="C172" s="24" t="s">
        <v>197</v>
      </c>
      <c r="D172" s="23"/>
      <c r="E172" s="23"/>
      <c r="F172" s="24"/>
      <c r="G172" s="25">
        <f>SUM(G162:G171)</f>
        <v>110000</v>
      </c>
      <c r="H172" s="25">
        <f t="shared" ref="H172:T172" si="1101">SUM(H162:H171)</f>
        <v>0</v>
      </c>
      <c r="I172" s="25">
        <f t="shared" si="1101"/>
        <v>0</v>
      </c>
      <c r="J172" s="25">
        <f t="shared" si="1101"/>
        <v>0</v>
      </c>
      <c r="K172" s="25">
        <f t="shared" si="1101"/>
        <v>0</v>
      </c>
      <c r="L172" s="25">
        <f t="shared" si="1101"/>
        <v>0</v>
      </c>
      <c r="M172" s="25">
        <f t="shared" si="1101"/>
        <v>0</v>
      </c>
      <c r="N172" s="25">
        <f t="shared" si="1101"/>
        <v>0</v>
      </c>
      <c r="O172" s="25">
        <f t="shared" si="1101"/>
        <v>110000</v>
      </c>
      <c r="P172" s="25">
        <f t="shared" si="1101"/>
        <v>0</v>
      </c>
      <c r="Q172" s="25">
        <f t="shared" si="1101"/>
        <v>110000</v>
      </c>
      <c r="R172" s="25">
        <f t="shared" si="1101"/>
        <v>0</v>
      </c>
      <c r="S172" s="25">
        <f t="shared" si="1101"/>
        <v>0</v>
      </c>
      <c r="T172" s="25">
        <f t="shared" si="1101"/>
        <v>-110000</v>
      </c>
      <c r="U172" s="34" t="s">
        <v>97</v>
      </c>
      <c r="V172" s="34" t="s">
        <v>97</v>
      </c>
      <c r="W172" s="26">
        <f t="shared" ref="W172" si="1102">SUM(W162:W171)</f>
        <v>0</v>
      </c>
      <c r="X172" s="26">
        <f t="shared" ref="X172" si="1103">SUM(X162:X171)</f>
        <v>-0.56000000000000005</v>
      </c>
      <c r="Y172" s="26">
        <f t="shared" ref="Y172" si="1104">SUM(Y162:Y171)</f>
        <v>-0.56000000000000005</v>
      </c>
      <c r="Z172" s="25">
        <f>SUM(Z162:Z171)</f>
        <v>110000</v>
      </c>
      <c r="AA172" s="25">
        <f t="shared" ref="AA172:AM172" si="1105">SUM(AA162:AA171)</f>
        <v>0</v>
      </c>
      <c r="AB172" s="25">
        <f t="shared" si="1105"/>
        <v>0</v>
      </c>
      <c r="AC172" s="25">
        <f t="shared" si="1105"/>
        <v>0</v>
      </c>
      <c r="AD172" s="25">
        <f t="shared" si="1105"/>
        <v>0</v>
      </c>
      <c r="AE172" s="25">
        <f t="shared" si="1105"/>
        <v>0</v>
      </c>
      <c r="AF172" s="25">
        <f t="shared" si="1105"/>
        <v>0</v>
      </c>
      <c r="AG172" s="25">
        <f t="shared" si="1105"/>
        <v>0</v>
      </c>
      <c r="AH172" s="25">
        <f t="shared" si="1105"/>
        <v>110000</v>
      </c>
      <c r="AI172" s="25">
        <f t="shared" si="1105"/>
        <v>0</v>
      </c>
      <c r="AJ172" s="25">
        <f t="shared" si="1105"/>
        <v>110000</v>
      </c>
      <c r="AK172" s="25">
        <f t="shared" si="1105"/>
        <v>0</v>
      </c>
      <c r="AL172" s="25">
        <f t="shared" si="1105"/>
        <v>0</v>
      </c>
      <c r="AM172" s="25">
        <f t="shared" si="1105"/>
        <v>22000</v>
      </c>
      <c r="AN172" s="34" t="s">
        <v>97</v>
      </c>
      <c r="AO172" s="34" t="s">
        <v>97</v>
      </c>
      <c r="AP172" s="26">
        <f t="shared" ref="AP172:AR172" si="1106">SUM(AP162:AP171)</f>
        <v>0</v>
      </c>
      <c r="AQ172" s="26">
        <f t="shared" si="1106"/>
        <v>0</v>
      </c>
      <c r="AR172" s="26">
        <f t="shared" si="1106"/>
        <v>0</v>
      </c>
      <c r="AS172" s="76">
        <v>0</v>
      </c>
      <c r="AT172" s="76">
        <v>-0.56000000000000005</v>
      </c>
      <c r="AU172" s="25">
        <f>SUM(AU162:AU171)</f>
        <v>110000</v>
      </c>
      <c r="AV172" s="25">
        <f t="shared" ref="AV172:BH172" si="1107">SUM(AV162:AV171)</f>
        <v>0</v>
      </c>
      <c r="AW172" s="25">
        <f t="shared" si="1107"/>
        <v>0</v>
      </c>
      <c r="AX172" s="25">
        <f t="shared" si="1107"/>
        <v>0</v>
      </c>
      <c r="AY172" s="25">
        <f t="shared" si="1107"/>
        <v>0</v>
      </c>
      <c r="AZ172" s="25">
        <f t="shared" si="1107"/>
        <v>0</v>
      </c>
      <c r="BA172" s="25">
        <f t="shared" si="1107"/>
        <v>0</v>
      </c>
      <c r="BB172" s="25">
        <f t="shared" si="1107"/>
        <v>0</v>
      </c>
      <c r="BC172" s="25">
        <f t="shared" si="1107"/>
        <v>110000</v>
      </c>
      <c r="BD172" s="25">
        <f t="shared" si="1107"/>
        <v>0</v>
      </c>
      <c r="BE172" s="25">
        <f t="shared" si="1107"/>
        <v>110000</v>
      </c>
      <c r="BF172" s="25">
        <f t="shared" si="1107"/>
        <v>0</v>
      </c>
      <c r="BG172" s="25">
        <f t="shared" si="1107"/>
        <v>0</v>
      </c>
      <c r="BH172" s="25">
        <f t="shared" si="1107"/>
        <v>22000</v>
      </c>
      <c r="BI172" s="34" t="s">
        <v>97</v>
      </c>
      <c r="BJ172" s="34" t="s">
        <v>97</v>
      </c>
      <c r="BK172" s="26">
        <f t="shared" ref="BK172:BM172" si="1108">SUM(BK162:BK171)</f>
        <v>0</v>
      </c>
      <c r="BL172" s="26">
        <f t="shared" si="1108"/>
        <v>-0.56000000000000005</v>
      </c>
      <c r="BM172" s="26">
        <f t="shared" si="1108"/>
        <v>-0.56000000000000005</v>
      </c>
    </row>
    <row r="173" spans="1:65" x14ac:dyDescent="0.25">
      <c r="A173" s="2">
        <v>1456</v>
      </c>
      <c r="B173" s="18">
        <v>600023427</v>
      </c>
      <c r="C173" s="18" t="s">
        <v>140</v>
      </c>
      <c r="D173" s="2">
        <v>3112</v>
      </c>
      <c r="E173" s="2" t="s">
        <v>66</v>
      </c>
      <c r="F173" s="18" t="s">
        <v>61</v>
      </c>
      <c r="G173" s="52">
        <f t="shared" ref="G173:G182" si="1109">H173+O173</f>
        <v>0</v>
      </c>
      <c r="H173" s="52">
        <f t="shared" ref="H173:H182" si="1110">J173+K173+L173+M173+N173</f>
        <v>0</v>
      </c>
      <c r="I173" s="52"/>
      <c r="J173" s="52"/>
      <c r="K173" s="52"/>
      <c r="L173" s="52"/>
      <c r="M173" s="52"/>
      <c r="N173" s="52"/>
      <c r="O173" s="52">
        <f t="shared" ref="O173:O182" si="1111">P173+Q173+R173</f>
        <v>0</v>
      </c>
      <c r="P173" s="52"/>
      <c r="Q173" s="52"/>
      <c r="R173" s="52"/>
      <c r="S173" s="52">
        <f t="shared" ref="S173:S182" si="1112">(K173+L173+M173)*-1</f>
        <v>0</v>
      </c>
      <c r="T173" s="52">
        <f t="shared" ref="T173:T182" si="1113">(P173+Q173)*-1</f>
        <v>0</v>
      </c>
      <c r="U173" s="52">
        <v>40957</v>
      </c>
      <c r="V173" s="52">
        <v>18700</v>
      </c>
      <c r="W173" s="53">
        <f t="shared" ref="W173:W182" si="1114">IF(S173=0,0,ROUND((L173+M173)/U173/10,2)*-1)</f>
        <v>0</v>
      </c>
      <c r="X173" s="53">
        <f t="shared" ref="X173:X182" si="1115">IF(T173=0,0,ROUND(Q173/V173/10,2)*-1)</f>
        <v>0</v>
      </c>
      <c r="Y173" s="53">
        <f t="shared" ref="Y173:Y182" si="1116">SUM(W173:X173)</f>
        <v>0</v>
      </c>
      <c r="Z173" s="52">
        <f t="shared" ref="Z173:Z182" si="1117">AA173+AH173</f>
        <v>0</v>
      </c>
      <c r="AA173" s="52">
        <f t="shared" ref="AA173:AA182" si="1118">AC173+AD173+AE173+AF173+AG173</f>
        <v>0</v>
      </c>
      <c r="AB173" s="52"/>
      <c r="AC173" s="52"/>
      <c r="AD173" s="52"/>
      <c r="AE173" s="52"/>
      <c r="AF173" s="52"/>
      <c r="AG173" s="52"/>
      <c r="AH173" s="52">
        <f t="shared" ref="AH173:AH182" si="1119">AI173+AJ173+AK173</f>
        <v>0</v>
      </c>
      <c r="AI173" s="52"/>
      <c r="AJ173" s="52"/>
      <c r="AK173" s="52"/>
      <c r="AL173" s="52">
        <f t="shared" ref="AL173:AL182" si="1120">ROUND((AD173+AE173+AF173)*20%,0)</f>
        <v>0</v>
      </c>
      <c r="AM173" s="52">
        <f t="shared" ref="AM173:AM182" si="1121">ROUND((AI173+AJ173)*20%,0)</f>
        <v>0</v>
      </c>
      <c r="AN173" s="52">
        <v>40957.498251880737</v>
      </c>
      <c r="AO173" s="52">
        <v>18700</v>
      </c>
      <c r="AP173" s="53">
        <f t="shared" ref="AP173:AP182" si="1122">IF(AL173=0,0,ROUND((AE173+AF173)/AN173/10,2)+AS173)*-1</f>
        <v>0</v>
      </c>
      <c r="AQ173" s="53">
        <f t="shared" ref="AQ173:AQ182" si="1123">IF(AM173=0,0,ROUND((AJ173)/AO173/10,2)+AT173)*-1</f>
        <v>0</v>
      </c>
      <c r="AR173" s="53">
        <f t="shared" ref="AR173:AR182" si="1124">SUM(AP173:AQ173)</f>
        <v>0</v>
      </c>
      <c r="AS173" s="75">
        <v>0</v>
      </c>
      <c r="AT173" s="75">
        <v>0</v>
      </c>
      <c r="AU173" s="52">
        <f t="shared" ref="AU173:AU182" si="1125">AV173+BC173</f>
        <v>0</v>
      </c>
      <c r="AV173" s="52">
        <f t="shared" ref="AV173:AV182" si="1126">AX173+AY173+AZ173+BA173+BB173</f>
        <v>0</v>
      </c>
      <c r="AW173" s="52"/>
      <c r="AX173" s="52"/>
      <c r="AY173" s="52"/>
      <c r="AZ173" s="52"/>
      <c r="BA173" s="52"/>
      <c r="BB173" s="52"/>
      <c r="BC173" s="52">
        <f t="shared" ref="BC173:BC182" si="1127">BD173+BE173+BF173</f>
        <v>0</v>
      </c>
      <c r="BD173" s="52"/>
      <c r="BE173" s="52"/>
      <c r="BF173" s="52"/>
      <c r="BG173" s="52">
        <f t="shared" ref="BG173:BG182" si="1128">ROUND((AY173+AZ173+BA173)*20%,0)</f>
        <v>0</v>
      </c>
      <c r="BH173" s="52">
        <f t="shared" ref="BH173:BH182" si="1129">ROUND((BD173+BE173)*20%,0)</f>
        <v>0</v>
      </c>
      <c r="BI173" s="52">
        <v>40957.498251880737</v>
      </c>
      <c r="BJ173" s="52">
        <v>18700</v>
      </c>
      <c r="BK173" s="53">
        <f t="shared" ref="BK173:BK182" si="1130">IF(BG173=0,0,ROUND((AZ173+BA173)/BI173/10,2)+BN173)*-1</f>
        <v>0</v>
      </c>
      <c r="BL173" s="53">
        <f t="shared" ref="BL173:BL182" si="1131">IF(BH173=0,0,ROUND((BE173)/BJ173/10,2)+BO173)*-1</f>
        <v>0</v>
      </c>
      <c r="BM173" s="53">
        <f t="shared" ref="BM173:BM182" si="1132">SUM(BK173:BL173)</f>
        <v>0</v>
      </c>
    </row>
    <row r="174" spans="1:65" x14ac:dyDescent="0.25">
      <c r="A174" s="2">
        <v>1456</v>
      </c>
      <c r="B174" s="18">
        <v>600023427</v>
      </c>
      <c r="C174" s="18" t="s">
        <v>140</v>
      </c>
      <c r="D174" s="2">
        <v>3112</v>
      </c>
      <c r="E174" s="2" t="s">
        <v>69</v>
      </c>
      <c r="F174" s="18" t="s">
        <v>61</v>
      </c>
      <c r="G174" s="52">
        <f t="shared" si="1109"/>
        <v>0</v>
      </c>
      <c r="H174" s="52">
        <f t="shared" si="1110"/>
        <v>0</v>
      </c>
      <c r="I174" s="52"/>
      <c r="J174" s="52"/>
      <c r="K174" s="52"/>
      <c r="L174" s="52"/>
      <c r="M174" s="52"/>
      <c r="N174" s="52"/>
      <c r="O174" s="52">
        <f t="shared" si="1111"/>
        <v>0</v>
      </c>
      <c r="P174" s="52"/>
      <c r="Q174" s="52"/>
      <c r="R174" s="52"/>
      <c r="S174" s="52">
        <f t="shared" si="1112"/>
        <v>0</v>
      </c>
      <c r="T174" s="52">
        <f t="shared" si="1113"/>
        <v>0</v>
      </c>
      <c r="U174" s="52">
        <v>40957</v>
      </c>
      <c r="V174" s="52">
        <v>18700</v>
      </c>
      <c r="W174" s="53">
        <f t="shared" si="1114"/>
        <v>0</v>
      </c>
      <c r="X174" s="53">
        <f t="shared" si="1115"/>
        <v>0</v>
      </c>
      <c r="Y174" s="53">
        <f t="shared" si="1116"/>
        <v>0</v>
      </c>
      <c r="Z174" s="52">
        <f t="shared" si="1117"/>
        <v>0</v>
      </c>
      <c r="AA174" s="52">
        <f t="shared" si="1118"/>
        <v>0</v>
      </c>
      <c r="AB174" s="52"/>
      <c r="AC174" s="52"/>
      <c r="AD174" s="52"/>
      <c r="AE174" s="52"/>
      <c r="AF174" s="52"/>
      <c r="AG174" s="52"/>
      <c r="AH174" s="52">
        <f t="shared" si="1119"/>
        <v>0</v>
      </c>
      <c r="AI174" s="52"/>
      <c r="AJ174" s="52"/>
      <c r="AK174" s="52"/>
      <c r="AL174" s="52">
        <f t="shared" si="1120"/>
        <v>0</v>
      </c>
      <c r="AM174" s="52">
        <f t="shared" si="1121"/>
        <v>0</v>
      </c>
      <c r="AN174" s="52">
        <v>30734</v>
      </c>
      <c r="AO174" s="52">
        <v>18700</v>
      </c>
      <c r="AP174" s="53">
        <f t="shared" si="1122"/>
        <v>0</v>
      </c>
      <c r="AQ174" s="53">
        <f t="shared" si="1123"/>
        <v>0</v>
      </c>
      <c r="AR174" s="53">
        <f t="shared" si="1124"/>
        <v>0</v>
      </c>
      <c r="AS174" s="75">
        <v>0</v>
      </c>
      <c r="AT174" s="75">
        <v>0</v>
      </c>
      <c r="AU174" s="52">
        <f t="shared" si="1125"/>
        <v>0</v>
      </c>
      <c r="AV174" s="52">
        <f t="shared" si="1126"/>
        <v>0</v>
      </c>
      <c r="AW174" s="52"/>
      <c r="AX174" s="52"/>
      <c r="AY174" s="52"/>
      <c r="AZ174" s="52"/>
      <c r="BA174" s="52"/>
      <c r="BB174" s="52"/>
      <c r="BC174" s="52">
        <f t="shared" si="1127"/>
        <v>0</v>
      </c>
      <c r="BD174" s="52"/>
      <c r="BE174" s="52"/>
      <c r="BF174" s="52"/>
      <c r="BG174" s="52">
        <f t="shared" si="1128"/>
        <v>0</v>
      </c>
      <c r="BH174" s="52">
        <f t="shared" si="1129"/>
        <v>0</v>
      </c>
      <c r="BI174" s="52">
        <v>30734</v>
      </c>
      <c r="BJ174" s="52">
        <v>18700</v>
      </c>
      <c r="BK174" s="53">
        <f t="shared" si="1130"/>
        <v>0</v>
      </c>
      <c r="BL174" s="53">
        <f t="shared" si="1131"/>
        <v>0</v>
      </c>
      <c r="BM174" s="53">
        <f t="shared" si="1132"/>
        <v>0</v>
      </c>
    </row>
    <row r="175" spans="1:65" x14ac:dyDescent="0.25">
      <c r="A175" s="2">
        <v>1456</v>
      </c>
      <c r="B175" s="18">
        <v>600023427</v>
      </c>
      <c r="C175" s="18" t="s">
        <v>140</v>
      </c>
      <c r="D175" s="2">
        <v>3114</v>
      </c>
      <c r="E175" s="2" t="s">
        <v>70</v>
      </c>
      <c r="F175" s="18" t="s">
        <v>61</v>
      </c>
      <c r="G175" s="52">
        <f t="shared" si="1109"/>
        <v>351000</v>
      </c>
      <c r="H175" s="52">
        <f t="shared" si="1110"/>
        <v>151000</v>
      </c>
      <c r="I175" s="20"/>
      <c r="J175" s="43"/>
      <c r="K175" s="43"/>
      <c r="L175" s="43">
        <v>151000</v>
      </c>
      <c r="M175" s="43"/>
      <c r="N175" s="43"/>
      <c r="O175" s="52">
        <f t="shared" si="1111"/>
        <v>200000</v>
      </c>
      <c r="P175" s="43"/>
      <c r="Q175" s="43">
        <v>200000</v>
      </c>
      <c r="R175" s="43"/>
      <c r="S175" s="52">
        <f t="shared" si="1112"/>
        <v>-151000</v>
      </c>
      <c r="T175" s="52">
        <f t="shared" si="1113"/>
        <v>-200000</v>
      </c>
      <c r="U175" s="52">
        <v>50262</v>
      </c>
      <c r="V175" s="52">
        <v>19770</v>
      </c>
      <c r="W175" s="53">
        <f t="shared" si="1114"/>
        <v>-0.3</v>
      </c>
      <c r="X175" s="53">
        <f t="shared" si="1115"/>
        <v>-1.01</v>
      </c>
      <c r="Y175" s="53">
        <f t="shared" si="1116"/>
        <v>-1.31</v>
      </c>
      <c r="Z175" s="52">
        <f t="shared" si="1117"/>
        <v>351000</v>
      </c>
      <c r="AA175" s="52">
        <f t="shared" si="1118"/>
        <v>151000</v>
      </c>
      <c r="AB175" s="20"/>
      <c r="AC175" s="43"/>
      <c r="AD175" s="43"/>
      <c r="AE175" s="43">
        <v>151000</v>
      </c>
      <c r="AF175" s="43"/>
      <c r="AG175" s="43"/>
      <c r="AH175" s="52">
        <f t="shared" si="1119"/>
        <v>200000</v>
      </c>
      <c r="AI175" s="43"/>
      <c r="AJ175" s="43">
        <v>200000</v>
      </c>
      <c r="AK175" s="43"/>
      <c r="AL175" s="52">
        <f t="shared" si="1120"/>
        <v>30200</v>
      </c>
      <c r="AM175" s="52">
        <f t="shared" si="1121"/>
        <v>40000</v>
      </c>
      <c r="AN175" s="52">
        <v>50262</v>
      </c>
      <c r="AO175" s="52">
        <v>19770</v>
      </c>
      <c r="AP175" s="53">
        <f t="shared" si="1122"/>
        <v>0</v>
      </c>
      <c r="AQ175" s="53">
        <f t="shared" si="1123"/>
        <v>0</v>
      </c>
      <c r="AR175" s="53">
        <f t="shared" si="1124"/>
        <v>0</v>
      </c>
      <c r="AS175" s="75">
        <v>-0.3</v>
      </c>
      <c r="AT175" s="75">
        <v>-1.01</v>
      </c>
      <c r="AU175" s="52">
        <f t="shared" si="1125"/>
        <v>351000</v>
      </c>
      <c r="AV175" s="52">
        <f t="shared" si="1126"/>
        <v>151000</v>
      </c>
      <c r="AW175" s="20"/>
      <c r="AX175" s="43"/>
      <c r="AY175" s="43"/>
      <c r="AZ175" s="43">
        <v>151000</v>
      </c>
      <c r="BA175" s="43"/>
      <c r="BB175" s="43"/>
      <c r="BC175" s="52">
        <f t="shared" si="1127"/>
        <v>200000</v>
      </c>
      <c r="BD175" s="43"/>
      <c r="BE175" s="43">
        <v>200000</v>
      </c>
      <c r="BF175" s="43"/>
      <c r="BG175" s="52">
        <f t="shared" si="1128"/>
        <v>30200</v>
      </c>
      <c r="BH175" s="52">
        <f t="shared" si="1129"/>
        <v>40000</v>
      </c>
      <c r="BI175" s="52">
        <v>50262</v>
      </c>
      <c r="BJ175" s="52">
        <v>19770</v>
      </c>
      <c r="BK175" s="53">
        <f t="shared" si="1130"/>
        <v>-0.3</v>
      </c>
      <c r="BL175" s="53">
        <f t="shared" si="1131"/>
        <v>-1.01</v>
      </c>
      <c r="BM175" s="53">
        <f t="shared" si="1132"/>
        <v>-1.31</v>
      </c>
    </row>
    <row r="176" spans="1:65" x14ac:dyDescent="0.25">
      <c r="A176" s="2">
        <v>1456</v>
      </c>
      <c r="B176" s="18">
        <v>600023427</v>
      </c>
      <c r="C176" s="18" t="s">
        <v>140</v>
      </c>
      <c r="D176" s="2">
        <v>3114</v>
      </c>
      <c r="E176" s="2" t="s">
        <v>71</v>
      </c>
      <c r="F176" s="18" t="s">
        <v>61</v>
      </c>
      <c r="G176" s="52">
        <f t="shared" si="1109"/>
        <v>0</v>
      </c>
      <c r="H176" s="52">
        <f t="shared" si="1110"/>
        <v>0</v>
      </c>
      <c r="I176" s="52"/>
      <c r="J176" s="52"/>
      <c r="K176" s="52"/>
      <c r="L176" s="52"/>
      <c r="M176" s="52"/>
      <c r="N176" s="52"/>
      <c r="O176" s="52">
        <f t="shared" si="1111"/>
        <v>0</v>
      </c>
      <c r="P176" s="52"/>
      <c r="Q176" s="52"/>
      <c r="R176" s="52"/>
      <c r="S176" s="52">
        <f t="shared" si="1112"/>
        <v>0</v>
      </c>
      <c r="T176" s="52">
        <f t="shared" si="1113"/>
        <v>0</v>
      </c>
      <c r="U176" s="52">
        <v>50262</v>
      </c>
      <c r="V176" s="52">
        <v>19770</v>
      </c>
      <c r="W176" s="53">
        <f t="shared" si="1114"/>
        <v>0</v>
      </c>
      <c r="X176" s="53">
        <f t="shared" si="1115"/>
        <v>0</v>
      </c>
      <c r="Y176" s="53">
        <f t="shared" si="1116"/>
        <v>0</v>
      </c>
      <c r="Z176" s="52">
        <f t="shared" si="1117"/>
        <v>0</v>
      </c>
      <c r="AA176" s="52">
        <f t="shared" si="1118"/>
        <v>0</v>
      </c>
      <c r="AB176" s="52"/>
      <c r="AC176" s="52"/>
      <c r="AD176" s="52"/>
      <c r="AE176" s="52"/>
      <c r="AF176" s="52"/>
      <c r="AG176" s="52"/>
      <c r="AH176" s="52">
        <f t="shared" si="1119"/>
        <v>0</v>
      </c>
      <c r="AI176" s="52"/>
      <c r="AJ176" s="52"/>
      <c r="AK176" s="52"/>
      <c r="AL176" s="52">
        <f t="shared" si="1120"/>
        <v>0</v>
      </c>
      <c r="AM176" s="52">
        <f t="shared" si="1121"/>
        <v>0</v>
      </c>
      <c r="AN176" s="52">
        <v>31092</v>
      </c>
      <c r="AO176" s="52">
        <v>19770</v>
      </c>
      <c r="AP176" s="53">
        <f t="shared" si="1122"/>
        <v>0</v>
      </c>
      <c r="AQ176" s="53">
        <f t="shared" si="1123"/>
        <v>0</v>
      </c>
      <c r="AR176" s="53">
        <f t="shared" si="1124"/>
        <v>0</v>
      </c>
      <c r="AS176" s="75">
        <v>0</v>
      </c>
      <c r="AT176" s="75">
        <v>0</v>
      </c>
      <c r="AU176" s="52">
        <f t="shared" si="1125"/>
        <v>0</v>
      </c>
      <c r="AV176" s="52">
        <f t="shared" si="1126"/>
        <v>0</v>
      </c>
      <c r="AW176" s="52"/>
      <c r="AX176" s="52"/>
      <c r="AY176" s="52"/>
      <c r="AZ176" s="52"/>
      <c r="BA176" s="52"/>
      <c r="BB176" s="52"/>
      <c r="BC176" s="52">
        <f t="shared" si="1127"/>
        <v>0</v>
      </c>
      <c r="BD176" s="52"/>
      <c r="BE176" s="52"/>
      <c r="BF176" s="52"/>
      <c r="BG176" s="52">
        <f t="shared" si="1128"/>
        <v>0</v>
      </c>
      <c r="BH176" s="52">
        <f t="shared" si="1129"/>
        <v>0</v>
      </c>
      <c r="BI176" s="52">
        <v>31092</v>
      </c>
      <c r="BJ176" s="52">
        <v>19770</v>
      </c>
      <c r="BK176" s="53">
        <f t="shared" si="1130"/>
        <v>0</v>
      </c>
      <c r="BL176" s="53">
        <f t="shared" si="1131"/>
        <v>0</v>
      </c>
      <c r="BM176" s="53">
        <f t="shared" si="1132"/>
        <v>0</v>
      </c>
    </row>
    <row r="177" spans="1:65" x14ac:dyDescent="0.25">
      <c r="A177" s="2">
        <v>1456</v>
      </c>
      <c r="B177" s="18">
        <v>600023427</v>
      </c>
      <c r="C177" s="18" t="s">
        <v>140</v>
      </c>
      <c r="D177" s="2">
        <v>3114</v>
      </c>
      <c r="E177" s="2" t="s">
        <v>62</v>
      </c>
      <c r="F177" s="18" t="s">
        <v>218</v>
      </c>
      <c r="G177" s="52">
        <f t="shared" si="1109"/>
        <v>0</v>
      </c>
      <c r="H177" s="52">
        <f t="shared" si="1110"/>
        <v>0</v>
      </c>
      <c r="I177" s="52"/>
      <c r="J177" s="52"/>
      <c r="K177" s="52"/>
      <c r="L177" s="52"/>
      <c r="M177" s="52"/>
      <c r="N177" s="52"/>
      <c r="O177" s="52">
        <f t="shared" si="1111"/>
        <v>0</v>
      </c>
      <c r="P177" s="52"/>
      <c r="Q177" s="52"/>
      <c r="R177" s="52"/>
      <c r="S177" s="52">
        <f t="shared" si="1112"/>
        <v>0</v>
      </c>
      <c r="T177" s="52">
        <f t="shared" si="1113"/>
        <v>0</v>
      </c>
      <c r="U177" s="55" t="s">
        <v>233</v>
      </c>
      <c r="V177" s="55" t="s">
        <v>233</v>
      </c>
      <c r="W177" s="53">
        <f t="shared" si="1114"/>
        <v>0</v>
      </c>
      <c r="X177" s="53">
        <f t="shared" si="1115"/>
        <v>0</v>
      </c>
      <c r="Y177" s="53">
        <f t="shared" si="1116"/>
        <v>0</v>
      </c>
      <c r="Z177" s="52">
        <f t="shared" si="1117"/>
        <v>0</v>
      </c>
      <c r="AA177" s="52">
        <f t="shared" si="1118"/>
        <v>0</v>
      </c>
      <c r="AB177" s="52"/>
      <c r="AC177" s="52"/>
      <c r="AD177" s="52"/>
      <c r="AE177" s="52"/>
      <c r="AF177" s="52"/>
      <c r="AG177" s="52"/>
      <c r="AH177" s="52">
        <f t="shared" si="1119"/>
        <v>0</v>
      </c>
      <c r="AI177" s="52"/>
      <c r="AJ177" s="52"/>
      <c r="AK177" s="52"/>
      <c r="AL177" s="52">
        <f t="shared" si="1120"/>
        <v>0</v>
      </c>
      <c r="AM177" s="52">
        <f t="shared" si="1121"/>
        <v>0</v>
      </c>
      <c r="AN177" s="55" t="s">
        <v>233</v>
      </c>
      <c r="AO177" s="55" t="s">
        <v>233</v>
      </c>
      <c r="AP177" s="53">
        <f t="shared" si="1122"/>
        <v>0</v>
      </c>
      <c r="AQ177" s="53">
        <f t="shared" si="1123"/>
        <v>0</v>
      </c>
      <c r="AR177" s="53">
        <f t="shared" si="1124"/>
        <v>0</v>
      </c>
      <c r="AS177" s="75">
        <v>0</v>
      </c>
      <c r="AT177" s="75">
        <v>0</v>
      </c>
      <c r="AU177" s="52">
        <f t="shared" si="1125"/>
        <v>0</v>
      </c>
      <c r="AV177" s="52">
        <f t="shared" si="1126"/>
        <v>0</v>
      </c>
      <c r="AW177" s="52"/>
      <c r="AX177" s="52"/>
      <c r="AY177" s="52"/>
      <c r="AZ177" s="52"/>
      <c r="BA177" s="52"/>
      <c r="BB177" s="52"/>
      <c r="BC177" s="52">
        <f t="shared" si="1127"/>
        <v>0</v>
      </c>
      <c r="BD177" s="52"/>
      <c r="BE177" s="52"/>
      <c r="BF177" s="52"/>
      <c r="BG177" s="52">
        <f t="shared" si="1128"/>
        <v>0</v>
      </c>
      <c r="BH177" s="52">
        <f t="shared" si="1129"/>
        <v>0</v>
      </c>
      <c r="BI177" s="55" t="s">
        <v>233</v>
      </c>
      <c r="BJ177" s="55" t="s">
        <v>233</v>
      </c>
      <c r="BK177" s="53">
        <f t="shared" si="1130"/>
        <v>0</v>
      </c>
      <c r="BL177" s="53">
        <f t="shared" si="1131"/>
        <v>0</v>
      </c>
      <c r="BM177" s="53">
        <f t="shared" si="1132"/>
        <v>0</v>
      </c>
    </row>
    <row r="178" spans="1:65" x14ac:dyDescent="0.25">
      <c r="A178" s="2">
        <v>1456</v>
      </c>
      <c r="B178" s="18">
        <v>600023427</v>
      </c>
      <c r="C178" s="18" t="s">
        <v>140</v>
      </c>
      <c r="D178" s="2">
        <v>3141</v>
      </c>
      <c r="E178" s="2" t="s">
        <v>63</v>
      </c>
      <c r="F178" s="18" t="s">
        <v>218</v>
      </c>
      <c r="G178" s="52">
        <f t="shared" si="1109"/>
        <v>0</v>
      </c>
      <c r="H178" s="52">
        <f t="shared" si="1110"/>
        <v>0</v>
      </c>
      <c r="I178" s="52"/>
      <c r="J178" s="52"/>
      <c r="K178" s="52"/>
      <c r="L178" s="52"/>
      <c r="M178" s="52"/>
      <c r="N178" s="52"/>
      <c r="O178" s="52">
        <f t="shared" si="1111"/>
        <v>0</v>
      </c>
      <c r="P178" s="52"/>
      <c r="Q178" s="52"/>
      <c r="R178" s="52"/>
      <c r="S178" s="52">
        <f t="shared" si="1112"/>
        <v>0</v>
      </c>
      <c r="T178" s="52">
        <f t="shared" si="1113"/>
        <v>0</v>
      </c>
      <c r="U178" s="54" t="s">
        <v>233</v>
      </c>
      <c r="V178" s="52">
        <v>24500</v>
      </c>
      <c r="W178" s="53">
        <f t="shared" si="1114"/>
        <v>0</v>
      </c>
      <c r="X178" s="53">
        <f t="shared" si="1115"/>
        <v>0</v>
      </c>
      <c r="Y178" s="53">
        <f t="shared" si="1116"/>
        <v>0</v>
      </c>
      <c r="Z178" s="52">
        <f t="shared" si="1117"/>
        <v>0</v>
      </c>
      <c r="AA178" s="52">
        <f t="shared" si="1118"/>
        <v>0</v>
      </c>
      <c r="AB178" s="52"/>
      <c r="AC178" s="52"/>
      <c r="AD178" s="52"/>
      <c r="AE178" s="52"/>
      <c r="AF178" s="52"/>
      <c r="AG178" s="52"/>
      <c r="AH178" s="52">
        <f t="shared" si="1119"/>
        <v>0</v>
      </c>
      <c r="AI178" s="52"/>
      <c r="AJ178" s="52"/>
      <c r="AK178" s="52"/>
      <c r="AL178" s="52">
        <f t="shared" si="1120"/>
        <v>0</v>
      </c>
      <c r="AM178" s="52">
        <f t="shared" si="1121"/>
        <v>0</v>
      </c>
      <c r="AN178" s="54" t="s">
        <v>233</v>
      </c>
      <c r="AO178" s="52">
        <v>24500</v>
      </c>
      <c r="AP178" s="53">
        <f t="shared" si="1122"/>
        <v>0</v>
      </c>
      <c r="AQ178" s="53">
        <f t="shared" si="1123"/>
        <v>0</v>
      </c>
      <c r="AR178" s="53">
        <f t="shared" si="1124"/>
        <v>0</v>
      </c>
      <c r="AS178" s="75">
        <v>0</v>
      </c>
      <c r="AT178" s="75">
        <v>0</v>
      </c>
      <c r="AU178" s="52">
        <f t="shared" si="1125"/>
        <v>0</v>
      </c>
      <c r="AV178" s="52">
        <f t="shared" si="1126"/>
        <v>0</v>
      </c>
      <c r="AW178" s="52"/>
      <c r="AX178" s="52"/>
      <c r="AY178" s="52"/>
      <c r="AZ178" s="52"/>
      <c r="BA178" s="52"/>
      <c r="BB178" s="52"/>
      <c r="BC178" s="52">
        <f t="shared" si="1127"/>
        <v>0</v>
      </c>
      <c r="BD178" s="52"/>
      <c r="BE178" s="52"/>
      <c r="BF178" s="52"/>
      <c r="BG178" s="52">
        <f t="shared" si="1128"/>
        <v>0</v>
      </c>
      <c r="BH178" s="52">
        <f t="shared" si="1129"/>
        <v>0</v>
      </c>
      <c r="BI178" s="54" t="s">
        <v>233</v>
      </c>
      <c r="BJ178" s="52">
        <v>24500</v>
      </c>
      <c r="BK178" s="53">
        <f t="shared" si="1130"/>
        <v>0</v>
      </c>
      <c r="BL178" s="53">
        <f t="shared" si="1131"/>
        <v>0</v>
      </c>
      <c r="BM178" s="53">
        <f t="shared" si="1132"/>
        <v>0</v>
      </c>
    </row>
    <row r="179" spans="1:65" x14ac:dyDescent="0.25">
      <c r="A179" s="2">
        <v>1456</v>
      </c>
      <c r="B179" s="18">
        <v>600023427</v>
      </c>
      <c r="C179" s="18" t="s">
        <v>140</v>
      </c>
      <c r="D179" s="2">
        <v>3143</v>
      </c>
      <c r="E179" s="2" t="s">
        <v>72</v>
      </c>
      <c r="F179" s="18" t="s">
        <v>61</v>
      </c>
      <c r="G179" s="52">
        <f t="shared" si="1109"/>
        <v>0</v>
      </c>
      <c r="H179" s="52">
        <f t="shared" si="1110"/>
        <v>0</v>
      </c>
      <c r="I179" s="52"/>
      <c r="J179" s="52"/>
      <c r="K179" s="52"/>
      <c r="L179" s="52"/>
      <c r="M179" s="52"/>
      <c r="N179" s="52"/>
      <c r="O179" s="52">
        <f t="shared" si="1111"/>
        <v>0</v>
      </c>
      <c r="P179" s="52"/>
      <c r="Q179" s="52"/>
      <c r="R179" s="52"/>
      <c r="S179" s="52">
        <f t="shared" si="1112"/>
        <v>0</v>
      </c>
      <c r="T179" s="52">
        <f t="shared" si="1113"/>
        <v>0</v>
      </c>
      <c r="U179" s="52">
        <v>38981.54660809991</v>
      </c>
      <c r="V179" s="52" t="s">
        <v>233</v>
      </c>
      <c r="W179" s="53">
        <f t="shared" si="1114"/>
        <v>0</v>
      </c>
      <c r="X179" s="53">
        <f t="shared" si="1115"/>
        <v>0</v>
      </c>
      <c r="Y179" s="53">
        <f t="shared" si="1116"/>
        <v>0</v>
      </c>
      <c r="Z179" s="52">
        <f t="shared" si="1117"/>
        <v>0</v>
      </c>
      <c r="AA179" s="52">
        <f t="shared" si="1118"/>
        <v>0</v>
      </c>
      <c r="AB179" s="52"/>
      <c r="AC179" s="52"/>
      <c r="AD179" s="52"/>
      <c r="AE179" s="52"/>
      <c r="AF179" s="52"/>
      <c r="AG179" s="52"/>
      <c r="AH179" s="52">
        <f t="shared" si="1119"/>
        <v>0</v>
      </c>
      <c r="AI179" s="52"/>
      <c r="AJ179" s="52"/>
      <c r="AK179" s="52"/>
      <c r="AL179" s="52">
        <f t="shared" si="1120"/>
        <v>0</v>
      </c>
      <c r="AM179" s="52">
        <f t="shared" si="1121"/>
        <v>0</v>
      </c>
      <c r="AN179" s="52">
        <v>38981.54660809991</v>
      </c>
      <c r="AO179" s="52" t="s">
        <v>233</v>
      </c>
      <c r="AP179" s="53">
        <f t="shared" si="1122"/>
        <v>0</v>
      </c>
      <c r="AQ179" s="53">
        <f t="shared" si="1123"/>
        <v>0</v>
      </c>
      <c r="AR179" s="53">
        <f t="shared" si="1124"/>
        <v>0</v>
      </c>
      <c r="AS179" s="75">
        <v>0</v>
      </c>
      <c r="AT179" s="75">
        <v>0</v>
      </c>
      <c r="AU179" s="52">
        <f t="shared" si="1125"/>
        <v>0</v>
      </c>
      <c r="AV179" s="52">
        <f t="shared" si="1126"/>
        <v>0</v>
      </c>
      <c r="AW179" s="52"/>
      <c r="AX179" s="52"/>
      <c r="AY179" s="52"/>
      <c r="AZ179" s="52"/>
      <c r="BA179" s="52"/>
      <c r="BB179" s="52"/>
      <c r="BC179" s="52">
        <f t="shared" si="1127"/>
        <v>0</v>
      </c>
      <c r="BD179" s="52"/>
      <c r="BE179" s="52"/>
      <c r="BF179" s="52"/>
      <c r="BG179" s="52">
        <f t="shared" si="1128"/>
        <v>0</v>
      </c>
      <c r="BH179" s="52">
        <f t="shared" si="1129"/>
        <v>0</v>
      </c>
      <c r="BI179" s="52">
        <v>38981.54660809991</v>
      </c>
      <c r="BJ179" s="52" t="s">
        <v>233</v>
      </c>
      <c r="BK179" s="53">
        <f t="shared" si="1130"/>
        <v>0</v>
      </c>
      <c r="BL179" s="53">
        <f t="shared" si="1131"/>
        <v>0</v>
      </c>
      <c r="BM179" s="53">
        <f t="shared" si="1132"/>
        <v>0</v>
      </c>
    </row>
    <row r="180" spans="1:65" x14ac:dyDescent="0.25">
      <c r="A180" s="2">
        <v>1456</v>
      </c>
      <c r="B180" s="18">
        <v>600023427</v>
      </c>
      <c r="C180" s="18" t="s">
        <v>140</v>
      </c>
      <c r="D180" s="2">
        <v>3143</v>
      </c>
      <c r="E180" s="2" t="s">
        <v>73</v>
      </c>
      <c r="F180" s="62" t="s">
        <v>218</v>
      </c>
      <c r="G180" s="52">
        <f t="shared" ref="G180" si="1133">H180+O180</f>
        <v>0</v>
      </c>
      <c r="H180" s="52">
        <f t="shared" ref="H180" si="1134">J180+K180+L180+M180+N180</f>
        <v>0</v>
      </c>
      <c r="I180" s="52"/>
      <c r="J180" s="52"/>
      <c r="K180" s="52"/>
      <c r="L180" s="52"/>
      <c r="M180" s="52"/>
      <c r="N180" s="52"/>
      <c r="O180" s="52">
        <f t="shared" si="1111"/>
        <v>0</v>
      </c>
      <c r="P180" s="52"/>
      <c r="Q180" s="52"/>
      <c r="R180" s="52"/>
      <c r="S180" s="52">
        <f t="shared" ref="S180" si="1135">(K180+L180+M180)*-1</f>
        <v>0</v>
      </c>
      <c r="T180" s="52">
        <f t="shared" ref="T180" si="1136">(P180+Q180)*-1</f>
        <v>0</v>
      </c>
      <c r="U180" s="52">
        <v>38981.54660809991</v>
      </c>
      <c r="V180" s="52" t="s">
        <v>233</v>
      </c>
      <c r="W180" s="53">
        <f t="shared" ref="W180" si="1137">IF(S180=0,0,ROUND((L180+M180)/U180/10,2)*-1)</f>
        <v>0</v>
      </c>
      <c r="X180" s="53">
        <f t="shared" ref="X180" si="1138">IF(T180=0,0,ROUND(Q180/V180/10,2)*-1)</f>
        <v>0</v>
      </c>
      <c r="Y180" s="53">
        <f t="shared" ref="Y180" si="1139">SUM(W180:X180)</f>
        <v>0</v>
      </c>
      <c r="Z180" s="52">
        <f t="shared" si="1117"/>
        <v>0</v>
      </c>
      <c r="AA180" s="52">
        <f t="shared" si="1118"/>
        <v>0</v>
      </c>
      <c r="AB180" s="52"/>
      <c r="AC180" s="52"/>
      <c r="AD180" s="52"/>
      <c r="AE180" s="52"/>
      <c r="AF180" s="52"/>
      <c r="AG180" s="52"/>
      <c r="AH180" s="52">
        <f t="shared" si="1119"/>
        <v>0</v>
      </c>
      <c r="AI180" s="52"/>
      <c r="AJ180" s="52"/>
      <c r="AK180" s="52"/>
      <c r="AL180" s="52">
        <f t="shared" si="1120"/>
        <v>0</v>
      </c>
      <c r="AM180" s="52">
        <f t="shared" si="1121"/>
        <v>0</v>
      </c>
      <c r="AN180" s="52">
        <v>29942</v>
      </c>
      <c r="AO180" s="52" t="s">
        <v>233</v>
      </c>
      <c r="AP180" s="53">
        <f t="shared" si="1122"/>
        <v>0</v>
      </c>
      <c r="AQ180" s="53">
        <f t="shared" si="1123"/>
        <v>0</v>
      </c>
      <c r="AR180" s="53">
        <f t="shared" si="1124"/>
        <v>0</v>
      </c>
      <c r="AS180" s="75">
        <v>0</v>
      </c>
      <c r="AT180" s="75">
        <v>0</v>
      </c>
      <c r="AU180" s="52">
        <f t="shared" si="1125"/>
        <v>0</v>
      </c>
      <c r="AV180" s="52">
        <f t="shared" si="1126"/>
        <v>0</v>
      </c>
      <c r="AW180" s="52"/>
      <c r="AX180" s="52"/>
      <c r="AY180" s="52"/>
      <c r="AZ180" s="52"/>
      <c r="BA180" s="52"/>
      <c r="BB180" s="52"/>
      <c r="BC180" s="52">
        <f t="shared" si="1127"/>
        <v>0</v>
      </c>
      <c r="BD180" s="52"/>
      <c r="BE180" s="52"/>
      <c r="BF180" s="52"/>
      <c r="BG180" s="52">
        <f t="shared" si="1128"/>
        <v>0</v>
      </c>
      <c r="BH180" s="52">
        <f t="shared" si="1129"/>
        <v>0</v>
      </c>
      <c r="BI180" s="52">
        <v>29942</v>
      </c>
      <c r="BJ180" s="52" t="s">
        <v>233</v>
      </c>
      <c r="BK180" s="53">
        <f t="shared" si="1130"/>
        <v>0</v>
      </c>
      <c r="BL180" s="53">
        <f t="shared" si="1131"/>
        <v>0</v>
      </c>
      <c r="BM180" s="53">
        <f t="shared" si="1132"/>
        <v>0</v>
      </c>
    </row>
    <row r="181" spans="1:65" x14ac:dyDescent="0.25">
      <c r="A181" s="2">
        <v>1456</v>
      </c>
      <c r="B181" s="18">
        <v>600023427</v>
      </c>
      <c r="C181" s="18" t="s">
        <v>140</v>
      </c>
      <c r="D181" s="2">
        <v>3143</v>
      </c>
      <c r="E181" s="2" t="s">
        <v>139</v>
      </c>
      <c r="F181" s="18" t="s">
        <v>218</v>
      </c>
      <c r="G181" s="52">
        <f t="shared" si="1109"/>
        <v>0</v>
      </c>
      <c r="H181" s="52">
        <f t="shared" si="1110"/>
        <v>0</v>
      </c>
      <c r="I181" s="52"/>
      <c r="J181" s="52"/>
      <c r="K181" s="52"/>
      <c r="L181" s="52"/>
      <c r="M181" s="52"/>
      <c r="N181" s="52"/>
      <c r="O181" s="52">
        <f t="shared" si="1111"/>
        <v>0</v>
      </c>
      <c r="P181" s="52"/>
      <c r="Q181" s="52"/>
      <c r="R181" s="52"/>
      <c r="S181" s="52">
        <f t="shared" si="1112"/>
        <v>0</v>
      </c>
      <c r="T181" s="52">
        <f t="shared" si="1113"/>
        <v>0</v>
      </c>
      <c r="U181" s="52" t="s">
        <v>233</v>
      </c>
      <c r="V181" s="52">
        <v>19800</v>
      </c>
      <c r="W181" s="53">
        <f t="shared" si="1114"/>
        <v>0</v>
      </c>
      <c r="X181" s="53">
        <f t="shared" si="1115"/>
        <v>0</v>
      </c>
      <c r="Y181" s="53">
        <f t="shared" si="1116"/>
        <v>0</v>
      </c>
      <c r="Z181" s="52">
        <f t="shared" si="1117"/>
        <v>0</v>
      </c>
      <c r="AA181" s="52">
        <f t="shared" si="1118"/>
        <v>0</v>
      </c>
      <c r="AB181" s="52"/>
      <c r="AC181" s="52"/>
      <c r="AD181" s="52"/>
      <c r="AE181" s="52"/>
      <c r="AF181" s="52"/>
      <c r="AG181" s="52"/>
      <c r="AH181" s="52">
        <f t="shared" si="1119"/>
        <v>0</v>
      </c>
      <c r="AI181" s="52"/>
      <c r="AJ181" s="52"/>
      <c r="AK181" s="52"/>
      <c r="AL181" s="52">
        <f t="shared" si="1120"/>
        <v>0</v>
      </c>
      <c r="AM181" s="52">
        <f t="shared" si="1121"/>
        <v>0</v>
      </c>
      <c r="AN181" s="52" t="s">
        <v>233</v>
      </c>
      <c r="AO181" s="52">
        <v>19800</v>
      </c>
      <c r="AP181" s="53">
        <f t="shared" si="1122"/>
        <v>0</v>
      </c>
      <c r="AQ181" s="53">
        <f t="shared" si="1123"/>
        <v>0</v>
      </c>
      <c r="AR181" s="53">
        <f t="shared" si="1124"/>
        <v>0</v>
      </c>
      <c r="AS181" s="75">
        <v>0</v>
      </c>
      <c r="AT181" s="75">
        <v>0</v>
      </c>
      <c r="AU181" s="52">
        <f t="shared" si="1125"/>
        <v>0</v>
      </c>
      <c r="AV181" s="52">
        <f t="shared" si="1126"/>
        <v>0</v>
      </c>
      <c r="AW181" s="52"/>
      <c r="AX181" s="52"/>
      <c r="AY181" s="52"/>
      <c r="AZ181" s="52"/>
      <c r="BA181" s="52"/>
      <c r="BB181" s="52"/>
      <c r="BC181" s="52">
        <f t="shared" si="1127"/>
        <v>0</v>
      </c>
      <c r="BD181" s="52"/>
      <c r="BE181" s="52"/>
      <c r="BF181" s="52"/>
      <c r="BG181" s="52">
        <f t="shared" si="1128"/>
        <v>0</v>
      </c>
      <c r="BH181" s="52">
        <f t="shared" si="1129"/>
        <v>0</v>
      </c>
      <c r="BI181" s="52" t="s">
        <v>233</v>
      </c>
      <c r="BJ181" s="52">
        <v>19800</v>
      </c>
      <c r="BK181" s="53">
        <f t="shared" si="1130"/>
        <v>0</v>
      </c>
      <c r="BL181" s="53">
        <f t="shared" si="1131"/>
        <v>0</v>
      </c>
      <c r="BM181" s="53">
        <f t="shared" si="1132"/>
        <v>0</v>
      </c>
    </row>
    <row r="182" spans="1:65" x14ac:dyDescent="0.25">
      <c r="A182" s="2">
        <v>1456</v>
      </c>
      <c r="B182" s="18">
        <v>600023427</v>
      </c>
      <c r="C182" s="18" t="s">
        <v>140</v>
      </c>
      <c r="D182" s="2">
        <v>3146</v>
      </c>
      <c r="E182" s="2" t="s">
        <v>74</v>
      </c>
      <c r="F182" s="18" t="s">
        <v>218</v>
      </c>
      <c r="G182" s="52">
        <f t="shared" si="1109"/>
        <v>0</v>
      </c>
      <c r="H182" s="52">
        <f t="shared" si="1110"/>
        <v>0</v>
      </c>
      <c r="I182" s="52"/>
      <c r="J182" s="52"/>
      <c r="K182" s="52"/>
      <c r="L182" s="52"/>
      <c r="M182" s="52"/>
      <c r="N182" s="52"/>
      <c r="O182" s="52">
        <f t="shared" si="1111"/>
        <v>0</v>
      </c>
      <c r="P182" s="52"/>
      <c r="Q182" s="52"/>
      <c r="R182" s="52"/>
      <c r="S182" s="52">
        <f t="shared" si="1112"/>
        <v>0</v>
      </c>
      <c r="T182" s="52">
        <f t="shared" si="1113"/>
        <v>0</v>
      </c>
      <c r="U182" s="52">
        <v>49800</v>
      </c>
      <c r="V182" s="52">
        <v>29000</v>
      </c>
      <c r="W182" s="53">
        <f t="shared" si="1114"/>
        <v>0</v>
      </c>
      <c r="X182" s="53">
        <f t="shared" si="1115"/>
        <v>0</v>
      </c>
      <c r="Y182" s="53">
        <f t="shared" si="1116"/>
        <v>0</v>
      </c>
      <c r="Z182" s="52">
        <f t="shared" si="1117"/>
        <v>0</v>
      </c>
      <c r="AA182" s="52">
        <f t="shared" si="1118"/>
        <v>0</v>
      </c>
      <c r="AB182" s="52"/>
      <c r="AC182" s="52"/>
      <c r="AD182" s="52"/>
      <c r="AE182" s="52"/>
      <c r="AF182" s="52"/>
      <c r="AG182" s="52"/>
      <c r="AH182" s="52">
        <f t="shared" si="1119"/>
        <v>0</v>
      </c>
      <c r="AI182" s="52"/>
      <c r="AJ182" s="52"/>
      <c r="AK182" s="52"/>
      <c r="AL182" s="52">
        <f t="shared" si="1120"/>
        <v>0</v>
      </c>
      <c r="AM182" s="52">
        <f t="shared" si="1121"/>
        <v>0</v>
      </c>
      <c r="AN182" s="52">
        <v>49800</v>
      </c>
      <c r="AO182" s="52">
        <v>29000</v>
      </c>
      <c r="AP182" s="53">
        <f t="shared" si="1122"/>
        <v>0</v>
      </c>
      <c r="AQ182" s="53">
        <f t="shared" si="1123"/>
        <v>0</v>
      </c>
      <c r="AR182" s="53">
        <f t="shared" si="1124"/>
        <v>0</v>
      </c>
      <c r="AS182" s="75">
        <v>0</v>
      </c>
      <c r="AT182" s="75">
        <v>0</v>
      </c>
      <c r="AU182" s="52">
        <f t="shared" si="1125"/>
        <v>0</v>
      </c>
      <c r="AV182" s="52">
        <f t="shared" si="1126"/>
        <v>0</v>
      </c>
      <c r="AW182" s="52"/>
      <c r="AX182" s="52"/>
      <c r="AY182" s="52"/>
      <c r="AZ182" s="52"/>
      <c r="BA182" s="52"/>
      <c r="BB182" s="52"/>
      <c r="BC182" s="52">
        <f t="shared" si="1127"/>
        <v>0</v>
      </c>
      <c r="BD182" s="52"/>
      <c r="BE182" s="52"/>
      <c r="BF182" s="52"/>
      <c r="BG182" s="52">
        <f t="shared" si="1128"/>
        <v>0</v>
      </c>
      <c r="BH182" s="52">
        <f t="shared" si="1129"/>
        <v>0</v>
      </c>
      <c r="BI182" s="52">
        <v>49800</v>
      </c>
      <c r="BJ182" s="52">
        <v>29000</v>
      </c>
      <c r="BK182" s="53">
        <f t="shared" si="1130"/>
        <v>0</v>
      </c>
      <c r="BL182" s="53">
        <f t="shared" si="1131"/>
        <v>0</v>
      </c>
      <c r="BM182" s="53">
        <f t="shared" si="1132"/>
        <v>0</v>
      </c>
    </row>
    <row r="183" spans="1:65" x14ac:dyDescent="0.25">
      <c r="A183" s="23"/>
      <c r="B183" s="24"/>
      <c r="C183" s="24" t="s">
        <v>198</v>
      </c>
      <c r="D183" s="23"/>
      <c r="E183" s="23"/>
      <c r="F183" s="24"/>
      <c r="G183" s="25">
        <f t="shared" ref="G183:S183" si="1140">SUM(G173:G182)</f>
        <v>351000</v>
      </c>
      <c r="H183" s="25">
        <f t="shared" si="1140"/>
        <v>151000</v>
      </c>
      <c r="I183" s="25">
        <f t="shared" si="1140"/>
        <v>0</v>
      </c>
      <c r="J183" s="25">
        <f t="shared" si="1140"/>
        <v>0</v>
      </c>
      <c r="K183" s="25">
        <f t="shared" si="1140"/>
        <v>0</v>
      </c>
      <c r="L183" s="25">
        <f t="shared" si="1140"/>
        <v>151000</v>
      </c>
      <c r="M183" s="25">
        <f t="shared" si="1140"/>
        <v>0</v>
      </c>
      <c r="N183" s="25">
        <f t="shared" si="1140"/>
        <v>0</v>
      </c>
      <c r="O183" s="25">
        <f t="shared" si="1140"/>
        <v>200000</v>
      </c>
      <c r="P183" s="25">
        <f t="shared" si="1140"/>
        <v>0</v>
      </c>
      <c r="Q183" s="25">
        <f t="shared" si="1140"/>
        <v>200000</v>
      </c>
      <c r="R183" s="25">
        <f t="shared" si="1140"/>
        <v>0</v>
      </c>
      <c r="S183" s="25">
        <f t="shared" si="1140"/>
        <v>-151000</v>
      </c>
      <c r="T183" s="25">
        <f>SUM(T173:T182)</f>
        <v>-200000</v>
      </c>
      <c r="U183" s="34" t="s">
        <v>97</v>
      </c>
      <c r="V183" s="34" t="s">
        <v>97</v>
      </c>
      <c r="W183" s="26">
        <f t="shared" ref="W183:AL183" si="1141">SUM(W173:W182)</f>
        <v>-0.3</v>
      </c>
      <c r="X183" s="26">
        <f t="shared" si="1141"/>
        <v>-1.01</v>
      </c>
      <c r="Y183" s="26">
        <f t="shared" si="1141"/>
        <v>-1.31</v>
      </c>
      <c r="Z183" s="25">
        <f t="shared" si="1141"/>
        <v>351000</v>
      </c>
      <c r="AA183" s="25">
        <f t="shared" si="1141"/>
        <v>151000</v>
      </c>
      <c r="AB183" s="25">
        <f t="shared" si="1141"/>
        <v>0</v>
      </c>
      <c r="AC183" s="25">
        <f t="shared" si="1141"/>
        <v>0</v>
      </c>
      <c r="AD183" s="25">
        <f t="shared" si="1141"/>
        <v>0</v>
      </c>
      <c r="AE183" s="25">
        <f t="shared" si="1141"/>
        <v>151000</v>
      </c>
      <c r="AF183" s="25">
        <f t="shared" si="1141"/>
        <v>0</v>
      </c>
      <c r="AG183" s="25">
        <f t="shared" si="1141"/>
        <v>0</v>
      </c>
      <c r="AH183" s="25">
        <f t="shared" si="1141"/>
        <v>200000</v>
      </c>
      <c r="AI183" s="25">
        <f t="shared" si="1141"/>
        <v>0</v>
      </c>
      <c r="AJ183" s="25">
        <f t="shared" si="1141"/>
        <v>200000</v>
      </c>
      <c r="AK183" s="25">
        <f t="shared" si="1141"/>
        <v>0</v>
      </c>
      <c r="AL183" s="25">
        <f t="shared" si="1141"/>
        <v>30200</v>
      </c>
      <c r="AM183" s="25">
        <f>SUM(AM173:AM182)</f>
        <v>40000</v>
      </c>
      <c r="AN183" s="34" t="s">
        <v>97</v>
      </c>
      <c r="AO183" s="34" t="s">
        <v>97</v>
      </c>
      <c r="AP183" s="26">
        <f t="shared" ref="AP183:AR183" si="1142">SUM(AP173:AP182)</f>
        <v>0</v>
      </c>
      <c r="AQ183" s="26">
        <f t="shared" si="1142"/>
        <v>0</v>
      </c>
      <c r="AR183" s="26">
        <f t="shared" si="1142"/>
        <v>0</v>
      </c>
      <c r="AS183" s="76">
        <v>-0.3</v>
      </c>
      <c r="AT183" s="76">
        <v>-1.01</v>
      </c>
      <c r="AU183" s="25">
        <f t="shared" ref="AU183:BG183" si="1143">SUM(AU173:AU182)</f>
        <v>351000</v>
      </c>
      <c r="AV183" s="25">
        <f t="shared" si="1143"/>
        <v>151000</v>
      </c>
      <c r="AW183" s="25">
        <f t="shared" si="1143"/>
        <v>0</v>
      </c>
      <c r="AX183" s="25">
        <f t="shared" si="1143"/>
        <v>0</v>
      </c>
      <c r="AY183" s="25">
        <f t="shared" si="1143"/>
        <v>0</v>
      </c>
      <c r="AZ183" s="25">
        <f t="shared" si="1143"/>
        <v>151000</v>
      </c>
      <c r="BA183" s="25">
        <f t="shared" si="1143"/>
        <v>0</v>
      </c>
      <c r="BB183" s="25">
        <f t="shared" si="1143"/>
        <v>0</v>
      </c>
      <c r="BC183" s="25">
        <f t="shared" si="1143"/>
        <v>200000</v>
      </c>
      <c r="BD183" s="25">
        <f t="shared" si="1143"/>
        <v>0</v>
      </c>
      <c r="BE183" s="25">
        <f t="shared" si="1143"/>
        <v>200000</v>
      </c>
      <c r="BF183" s="25">
        <f t="shared" si="1143"/>
        <v>0</v>
      </c>
      <c r="BG183" s="25">
        <f t="shared" si="1143"/>
        <v>30200</v>
      </c>
      <c r="BH183" s="25">
        <f>SUM(BH173:BH182)</f>
        <v>40000</v>
      </c>
      <c r="BI183" s="34" t="s">
        <v>97</v>
      </c>
      <c r="BJ183" s="34" t="s">
        <v>97</v>
      </c>
      <c r="BK183" s="26">
        <f t="shared" ref="BK183:BM183" si="1144">SUM(BK173:BK182)</f>
        <v>-0.3</v>
      </c>
      <c r="BL183" s="26">
        <f t="shared" si="1144"/>
        <v>-1.01</v>
      </c>
      <c r="BM183" s="26">
        <f t="shared" si="1144"/>
        <v>-1.31</v>
      </c>
    </row>
    <row r="184" spans="1:65" x14ac:dyDescent="0.25">
      <c r="A184" s="2">
        <v>1457</v>
      </c>
      <c r="B184" s="18">
        <v>600023389</v>
      </c>
      <c r="C184" s="18" t="s">
        <v>141</v>
      </c>
      <c r="D184" s="2">
        <v>3114</v>
      </c>
      <c r="E184" s="2" t="s">
        <v>70</v>
      </c>
      <c r="F184" s="18" t="s">
        <v>61</v>
      </c>
      <c r="G184" s="52">
        <f t="shared" ref="G184:G191" si="1145">H184+O184</f>
        <v>0</v>
      </c>
      <c r="H184" s="52">
        <f t="shared" ref="H184:H191" si="1146">J184+K184+L184+M184+N184</f>
        <v>0</v>
      </c>
      <c r="I184" s="52"/>
      <c r="J184" s="52"/>
      <c r="K184" s="52"/>
      <c r="L184" s="52"/>
      <c r="M184" s="52"/>
      <c r="N184" s="52"/>
      <c r="O184" s="52">
        <f t="shared" ref="O184:O191" si="1147">P184+Q184+R184</f>
        <v>0</v>
      </c>
      <c r="P184" s="52"/>
      <c r="Q184" s="52"/>
      <c r="R184" s="52"/>
      <c r="S184" s="52">
        <f t="shared" ref="S184:S191" si="1148">(K184+L184+M184)*-1</f>
        <v>0</v>
      </c>
      <c r="T184" s="52">
        <f t="shared" ref="T184:T191" si="1149">(P184+Q184)*-1</f>
        <v>0</v>
      </c>
      <c r="U184" s="52">
        <v>50262</v>
      </c>
      <c r="V184" s="52">
        <v>19770</v>
      </c>
      <c r="W184" s="53">
        <f t="shared" ref="W184:W191" si="1150">IF(S184=0,0,ROUND((L184+M184)/U184/10,2)*-1)</f>
        <v>0</v>
      </c>
      <c r="X184" s="53">
        <f t="shared" ref="X184:X191" si="1151">IF(T184=0,0,ROUND(Q184/V184/10,2)*-1)</f>
        <v>0</v>
      </c>
      <c r="Y184" s="53">
        <f t="shared" ref="Y184:Y191" si="1152">SUM(W184:X184)</f>
        <v>0</v>
      </c>
      <c r="Z184" s="52">
        <f t="shared" ref="Z184:Z191" si="1153">AA184+AH184</f>
        <v>0</v>
      </c>
      <c r="AA184" s="52">
        <f t="shared" ref="AA184:AA191" si="1154">AC184+AD184+AE184+AF184+AG184</f>
        <v>0</v>
      </c>
      <c r="AB184" s="52"/>
      <c r="AC184" s="52"/>
      <c r="AD184" s="52"/>
      <c r="AE184" s="52"/>
      <c r="AF184" s="52"/>
      <c r="AG184" s="52"/>
      <c r="AH184" s="52">
        <f t="shared" ref="AH184:AH191" si="1155">AI184+AJ184+AK184</f>
        <v>0</v>
      </c>
      <c r="AI184" s="52"/>
      <c r="AJ184" s="52"/>
      <c r="AK184" s="52"/>
      <c r="AL184" s="52">
        <f t="shared" ref="AL184:AL191" si="1156">ROUND((AD184+AE184+AF184)*20%,0)</f>
        <v>0</v>
      </c>
      <c r="AM184" s="52">
        <f t="shared" ref="AM184:AM191" si="1157">ROUND((AI184+AJ184)*20%,0)</f>
        <v>0</v>
      </c>
      <c r="AN184" s="52">
        <v>50262</v>
      </c>
      <c r="AO184" s="52">
        <v>19770</v>
      </c>
      <c r="AP184" s="53">
        <f t="shared" ref="AP184:AP191" si="1158">IF(AL184=0,0,ROUND((AE184+AF184)/AN184/10,2)+AS184)*-1</f>
        <v>0</v>
      </c>
      <c r="AQ184" s="53">
        <f t="shared" ref="AQ184:AQ191" si="1159">IF(AM184=0,0,ROUND((AJ184)/AO184/10,2)+AT184)*-1</f>
        <v>0</v>
      </c>
      <c r="AR184" s="53">
        <f t="shared" ref="AR184:AR191" si="1160">SUM(AP184:AQ184)</f>
        <v>0</v>
      </c>
      <c r="AS184" s="75">
        <v>0</v>
      </c>
      <c r="AT184" s="75">
        <v>0</v>
      </c>
      <c r="AU184" s="52">
        <f t="shared" ref="AU184:AU191" si="1161">AV184+BC184</f>
        <v>0</v>
      </c>
      <c r="AV184" s="52">
        <f t="shared" ref="AV184:AV191" si="1162">AX184+AY184+AZ184+BA184+BB184</f>
        <v>0</v>
      </c>
      <c r="AW184" s="52"/>
      <c r="AX184" s="52"/>
      <c r="AY184" s="52"/>
      <c r="AZ184" s="52"/>
      <c r="BA184" s="52"/>
      <c r="BB184" s="52"/>
      <c r="BC184" s="52">
        <f t="shared" ref="BC184:BC191" si="1163">BD184+BE184+BF184</f>
        <v>0</v>
      </c>
      <c r="BD184" s="52"/>
      <c r="BE184" s="52"/>
      <c r="BF184" s="52"/>
      <c r="BG184" s="52">
        <f t="shared" ref="BG184:BG191" si="1164">ROUND((AY184+AZ184+BA184)*20%,0)</f>
        <v>0</v>
      </c>
      <c r="BH184" s="52">
        <f t="shared" ref="BH184:BH191" si="1165">ROUND((BD184+BE184)*20%,0)</f>
        <v>0</v>
      </c>
      <c r="BI184" s="52">
        <v>50262</v>
      </c>
      <c r="BJ184" s="52">
        <v>19770</v>
      </c>
      <c r="BK184" s="53">
        <f t="shared" ref="BK184:BK191" si="1166">IF(BG184=0,0,ROUND((AZ184+BA184)/BI184/10,2)+BN184)*-1</f>
        <v>0</v>
      </c>
      <c r="BL184" s="53">
        <f t="shared" ref="BL184:BL191" si="1167">IF(BH184=0,0,ROUND((BE184)/BJ184/10,2)+BO184)*-1</f>
        <v>0</v>
      </c>
      <c r="BM184" s="53">
        <f t="shared" ref="BM184:BM191" si="1168">SUM(BK184:BL184)</f>
        <v>0</v>
      </c>
    </row>
    <row r="185" spans="1:65" x14ac:dyDescent="0.25">
      <c r="A185" s="2">
        <v>1457</v>
      </c>
      <c r="B185" s="18">
        <v>600023389</v>
      </c>
      <c r="C185" s="18" t="s">
        <v>141</v>
      </c>
      <c r="D185" s="2">
        <v>3114</v>
      </c>
      <c r="E185" s="2" t="s">
        <v>71</v>
      </c>
      <c r="F185" s="18" t="s">
        <v>61</v>
      </c>
      <c r="G185" s="52">
        <f t="shared" si="1145"/>
        <v>51000</v>
      </c>
      <c r="H185" s="52">
        <f t="shared" si="1146"/>
        <v>25000</v>
      </c>
      <c r="I185" s="20"/>
      <c r="J185" s="43"/>
      <c r="K185" s="43"/>
      <c r="L185" s="43">
        <v>25000</v>
      </c>
      <c r="M185" s="43"/>
      <c r="N185" s="43"/>
      <c r="O185" s="52">
        <f t="shared" si="1147"/>
        <v>26000</v>
      </c>
      <c r="P185" s="43"/>
      <c r="Q185" s="43">
        <v>26000</v>
      </c>
      <c r="R185" s="43"/>
      <c r="S185" s="52">
        <f t="shared" si="1148"/>
        <v>-25000</v>
      </c>
      <c r="T185" s="52">
        <f t="shared" si="1149"/>
        <v>-26000</v>
      </c>
      <c r="U185" s="52">
        <v>50262</v>
      </c>
      <c r="V185" s="52">
        <v>19770</v>
      </c>
      <c r="W185" s="53">
        <f t="shared" si="1150"/>
        <v>-0.05</v>
      </c>
      <c r="X185" s="53">
        <f t="shared" si="1151"/>
        <v>-0.13</v>
      </c>
      <c r="Y185" s="53">
        <f t="shared" si="1152"/>
        <v>-0.18</v>
      </c>
      <c r="Z185" s="52">
        <f t="shared" si="1153"/>
        <v>51000</v>
      </c>
      <c r="AA185" s="52">
        <f t="shared" si="1154"/>
        <v>25000</v>
      </c>
      <c r="AB185" s="20"/>
      <c r="AC185" s="43"/>
      <c r="AD185" s="43"/>
      <c r="AE185" s="43">
        <v>25000</v>
      </c>
      <c r="AF185" s="43"/>
      <c r="AG185" s="43"/>
      <c r="AH185" s="52">
        <f t="shared" si="1155"/>
        <v>26000</v>
      </c>
      <c r="AI185" s="43"/>
      <c r="AJ185" s="43">
        <v>26000</v>
      </c>
      <c r="AK185" s="43"/>
      <c r="AL185" s="52">
        <f t="shared" si="1156"/>
        <v>5000</v>
      </c>
      <c r="AM185" s="52">
        <f t="shared" si="1157"/>
        <v>5200</v>
      </c>
      <c r="AN185" s="52">
        <v>31092</v>
      </c>
      <c r="AO185" s="52">
        <v>19770</v>
      </c>
      <c r="AP185" s="53">
        <f t="shared" si="1158"/>
        <v>-3.9999999999999994E-2</v>
      </c>
      <c r="AQ185" s="53">
        <f t="shared" si="1159"/>
        <v>-2.5999999999999995E-2</v>
      </c>
      <c r="AR185" s="53">
        <f t="shared" si="1160"/>
        <v>-6.5999999999999989E-2</v>
      </c>
      <c r="AS185" s="75">
        <v>-4.0000000000000008E-2</v>
      </c>
      <c r="AT185" s="75">
        <v>-0.10400000000000001</v>
      </c>
      <c r="AU185" s="52">
        <f t="shared" si="1161"/>
        <v>51000</v>
      </c>
      <c r="AV185" s="52">
        <f t="shared" si="1162"/>
        <v>25000</v>
      </c>
      <c r="AW185" s="20"/>
      <c r="AX185" s="43"/>
      <c r="AY185" s="43"/>
      <c r="AZ185" s="43">
        <v>25000</v>
      </c>
      <c r="BA185" s="43"/>
      <c r="BB185" s="43"/>
      <c r="BC185" s="52">
        <f t="shared" si="1163"/>
        <v>26000</v>
      </c>
      <c r="BD185" s="43"/>
      <c r="BE185" s="43">
        <v>26000</v>
      </c>
      <c r="BF185" s="43"/>
      <c r="BG185" s="52">
        <f t="shared" si="1164"/>
        <v>5000</v>
      </c>
      <c r="BH185" s="52">
        <f t="shared" si="1165"/>
        <v>5200</v>
      </c>
      <c r="BI185" s="52">
        <v>31092</v>
      </c>
      <c r="BJ185" s="52">
        <v>19770</v>
      </c>
      <c r="BK185" s="53">
        <f t="shared" si="1166"/>
        <v>-0.08</v>
      </c>
      <c r="BL185" s="53">
        <f t="shared" si="1167"/>
        <v>-0.13</v>
      </c>
      <c r="BM185" s="53">
        <f t="shared" si="1168"/>
        <v>-0.21000000000000002</v>
      </c>
    </row>
    <row r="186" spans="1:65" x14ac:dyDescent="0.25">
      <c r="A186" s="2">
        <v>1457</v>
      </c>
      <c r="B186" s="18">
        <v>600023389</v>
      </c>
      <c r="C186" s="18" t="s">
        <v>141</v>
      </c>
      <c r="D186" s="2">
        <v>3114</v>
      </c>
      <c r="E186" s="2" t="s">
        <v>62</v>
      </c>
      <c r="F186" s="18" t="s">
        <v>218</v>
      </c>
      <c r="G186" s="52">
        <f t="shared" si="1145"/>
        <v>0</v>
      </c>
      <c r="H186" s="52">
        <f t="shared" si="1146"/>
        <v>0</v>
      </c>
      <c r="I186" s="52"/>
      <c r="J186" s="52"/>
      <c r="K186" s="52"/>
      <c r="L186" s="52"/>
      <c r="M186" s="52"/>
      <c r="N186" s="52"/>
      <c r="O186" s="52">
        <f t="shared" si="1147"/>
        <v>0</v>
      </c>
      <c r="P186" s="52"/>
      <c r="Q186" s="52"/>
      <c r="R186" s="52"/>
      <c r="S186" s="52">
        <f t="shared" si="1148"/>
        <v>0</v>
      </c>
      <c r="T186" s="52">
        <f t="shared" si="1149"/>
        <v>0</v>
      </c>
      <c r="U186" s="55" t="s">
        <v>233</v>
      </c>
      <c r="V186" s="55" t="s">
        <v>233</v>
      </c>
      <c r="W186" s="53">
        <f t="shared" si="1150"/>
        <v>0</v>
      </c>
      <c r="X186" s="53">
        <f t="shared" si="1151"/>
        <v>0</v>
      </c>
      <c r="Y186" s="53">
        <f t="shared" si="1152"/>
        <v>0</v>
      </c>
      <c r="Z186" s="52">
        <f t="shared" si="1153"/>
        <v>0</v>
      </c>
      <c r="AA186" s="52">
        <f t="shared" si="1154"/>
        <v>0</v>
      </c>
      <c r="AB186" s="52"/>
      <c r="AC186" s="52"/>
      <c r="AD186" s="52"/>
      <c r="AE186" s="52"/>
      <c r="AF186" s="52"/>
      <c r="AG186" s="52"/>
      <c r="AH186" s="52">
        <f t="shared" si="1155"/>
        <v>0</v>
      </c>
      <c r="AI186" s="52"/>
      <c r="AJ186" s="52"/>
      <c r="AK186" s="52"/>
      <c r="AL186" s="52">
        <f t="shared" si="1156"/>
        <v>0</v>
      </c>
      <c r="AM186" s="52">
        <f t="shared" si="1157"/>
        <v>0</v>
      </c>
      <c r="AN186" s="55" t="s">
        <v>233</v>
      </c>
      <c r="AO186" s="55" t="s">
        <v>233</v>
      </c>
      <c r="AP186" s="53">
        <f t="shared" si="1158"/>
        <v>0</v>
      </c>
      <c r="AQ186" s="53">
        <f t="shared" si="1159"/>
        <v>0</v>
      </c>
      <c r="AR186" s="53">
        <f t="shared" si="1160"/>
        <v>0</v>
      </c>
      <c r="AS186" s="75">
        <v>0</v>
      </c>
      <c r="AT186" s="75">
        <v>0</v>
      </c>
      <c r="AU186" s="52">
        <f t="shared" si="1161"/>
        <v>0</v>
      </c>
      <c r="AV186" s="52">
        <f t="shared" si="1162"/>
        <v>0</v>
      </c>
      <c r="AW186" s="52"/>
      <c r="AX186" s="52"/>
      <c r="AY186" s="52"/>
      <c r="AZ186" s="52"/>
      <c r="BA186" s="52"/>
      <c r="BB186" s="52"/>
      <c r="BC186" s="52">
        <f t="shared" si="1163"/>
        <v>0</v>
      </c>
      <c r="BD186" s="52"/>
      <c r="BE186" s="52"/>
      <c r="BF186" s="52"/>
      <c r="BG186" s="52">
        <f t="shared" si="1164"/>
        <v>0</v>
      </c>
      <c r="BH186" s="52">
        <f t="shared" si="1165"/>
        <v>0</v>
      </c>
      <c r="BI186" s="55" t="s">
        <v>233</v>
      </c>
      <c r="BJ186" s="55" t="s">
        <v>233</v>
      </c>
      <c r="BK186" s="53">
        <f t="shared" si="1166"/>
        <v>0</v>
      </c>
      <c r="BL186" s="53">
        <f t="shared" si="1167"/>
        <v>0</v>
      </c>
      <c r="BM186" s="53">
        <f t="shared" si="1168"/>
        <v>0</v>
      </c>
    </row>
    <row r="187" spans="1:65" x14ac:dyDescent="0.25">
      <c r="A187" s="2">
        <v>1457</v>
      </c>
      <c r="B187" s="18">
        <v>600023389</v>
      </c>
      <c r="C187" s="18" t="s">
        <v>141</v>
      </c>
      <c r="D187" s="2">
        <v>3141</v>
      </c>
      <c r="E187" s="2" t="s">
        <v>63</v>
      </c>
      <c r="F187" s="18" t="s">
        <v>218</v>
      </c>
      <c r="G187" s="52">
        <f t="shared" si="1145"/>
        <v>24000</v>
      </c>
      <c r="H187" s="52">
        <f t="shared" si="1146"/>
        <v>0</v>
      </c>
      <c r="I187" s="52"/>
      <c r="J187" s="52"/>
      <c r="K187" s="52"/>
      <c r="L187" s="52"/>
      <c r="M187" s="52"/>
      <c r="N187" s="52"/>
      <c r="O187" s="52">
        <f t="shared" si="1147"/>
        <v>24000</v>
      </c>
      <c r="P187" s="43"/>
      <c r="Q187" s="43">
        <v>24000</v>
      </c>
      <c r="R187" s="43"/>
      <c r="S187" s="52">
        <f t="shared" si="1148"/>
        <v>0</v>
      </c>
      <c r="T187" s="52">
        <f t="shared" si="1149"/>
        <v>-24000</v>
      </c>
      <c r="U187" s="54" t="s">
        <v>233</v>
      </c>
      <c r="V187" s="52">
        <v>24500</v>
      </c>
      <c r="W187" s="53">
        <f t="shared" si="1150"/>
        <v>0</v>
      </c>
      <c r="X187" s="53">
        <f t="shared" si="1151"/>
        <v>-0.1</v>
      </c>
      <c r="Y187" s="53">
        <f t="shared" si="1152"/>
        <v>-0.1</v>
      </c>
      <c r="Z187" s="52">
        <f t="shared" si="1153"/>
        <v>24000</v>
      </c>
      <c r="AA187" s="52">
        <f t="shared" si="1154"/>
        <v>0</v>
      </c>
      <c r="AB187" s="52"/>
      <c r="AC187" s="52"/>
      <c r="AD187" s="52"/>
      <c r="AE187" s="52"/>
      <c r="AF187" s="52"/>
      <c r="AG187" s="52"/>
      <c r="AH187" s="52">
        <f t="shared" si="1155"/>
        <v>24000</v>
      </c>
      <c r="AI187" s="43"/>
      <c r="AJ187" s="43">
        <v>24000</v>
      </c>
      <c r="AK187" s="43"/>
      <c r="AL187" s="52">
        <f t="shared" si="1156"/>
        <v>0</v>
      </c>
      <c r="AM187" s="52">
        <f t="shared" si="1157"/>
        <v>4800</v>
      </c>
      <c r="AN187" s="54" t="s">
        <v>233</v>
      </c>
      <c r="AO187" s="52">
        <v>24500</v>
      </c>
      <c r="AP187" s="53">
        <f t="shared" si="1158"/>
        <v>0</v>
      </c>
      <c r="AQ187" s="53">
        <f t="shared" si="1159"/>
        <v>-1.999999999999999E-2</v>
      </c>
      <c r="AR187" s="53">
        <f t="shared" si="1160"/>
        <v>-1.999999999999999E-2</v>
      </c>
      <c r="AS187" s="75">
        <v>0</v>
      </c>
      <c r="AT187" s="75">
        <v>-8.0000000000000016E-2</v>
      </c>
      <c r="AU187" s="52">
        <f t="shared" si="1161"/>
        <v>24000</v>
      </c>
      <c r="AV187" s="52">
        <f t="shared" si="1162"/>
        <v>0</v>
      </c>
      <c r="AW187" s="52"/>
      <c r="AX187" s="52"/>
      <c r="AY187" s="52"/>
      <c r="AZ187" s="52"/>
      <c r="BA187" s="52"/>
      <c r="BB187" s="52"/>
      <c r="BC187" s="52">
        <f t="shared" si="1163"/>
        <v>24000</v>
      </c>
      <c r="BD187" s="43"/>
      <c r="BE187" s="43">
        <v>24000</v>
      </c>
      <c r="BF187" s="43"/>
      <c r="BG187" s="52">
        <f t="shared" si="1164"/>
        <v>0</v>
      </c>
      <c r="BH187" s="52">
        <f t="shared" si="1165"/>
        <v>4800</v>
      </c>
      <c r="BI187" s="54" t="s">
        <v>233</v>
      </c>
      <c r="BJ187" s="52">
        <v>24500</v>
      </c>
      <c r="BK187" s="53">
        <f t="shared" si="1166"/>
        <v>0</v>
      </c>
      <c r="BL187" s="53">
        <f t="shared" si="1167"/>
        <v>-0.1</v>
      </c>
      <c r="BM187" s="53">
        <f t="shared" si="1168"/>
        <v>-0.1</v>
      </c>
    </row>
    <row r="188" spans="1:65" x14ac:dyDescent="0.25">
      <c r="A188" s="2">
        <v>1457</v>
      </c>
      <c r="B188" s="18">
        <v>600023389</v>
      </c>
      <c r="C188" s="18" t="s">
        <v>141</v>
      </c>
      <c r="D188" s="2">
        <v>3141</v>
      </c>
      <c r="E188" s="2" t="s">
        <v>63</v>
      </c>
      <c r="F188" s="18" t="s">
        <v>218</v>
      </c>
      <c r="G188" s="52">
        <f t="shared" si="1145"/>
        <v>0</v>
      </c>
      <c r="H188" s="52">
        <f t="shared" si="1146"/>
        <v>0</v>
      </c>
      <c r="I188" s="52"/>
      <c r="J188" s="52"/>
      <c r="K188" s="52"/>
      <c r="L188" s="52"/>
      <c r="M188" s="52"/>
      <c r="N188" s="52"/>
      <c r="O188" s="52">
        <f t="shared" si="1147"/>
        <v>0</v>
      </c>
      <c r="P188" s="52"/>
      <c r="Q188" s="52"/>
      <c r="R188" s="52"/>
      <c r="S188" s="52">
        <f t="shared" si="1148"/>
        <v>0</v>
      </c>
      <c r="T188" s="52">
        <f t="shared" si="1149"/>
        <v>0</v>
      </c>
      <c r="U188" s="54" t="s">
        <v>233</v>
      </c>
      <c r="V188" s="52">
        <v>24500</v>
      </c>
      <c r="W188" s="53">
        <f t="shared" si="1150"/>
        <v>0</v>
      </c>
      <c r="X188" s="53">
        <f t="shared" si="1151"/>
        <v>0</v>
      </c>
      <c r="Y188" s="53">
        <f t="shared" si="1152"/>
        <v>0</v>
      </c>
      <c r="Z188" s="52">
        <f t="shared" si="1153"/>
        <v>0</v>
      </c>
      <c r="AA188" s="52">
        <f t="shared" si="1154"/>
        <v>0</v>
      </c>
      <c r="AB188" s="52"/>
      <c r="AC188" s="52"/>
      <c r="AD188" s="52"/>
      <c r="AE188" s="52"/>
      <c r="AF188" s="52"/>
      <c r="AG188" s="52"/>
      <c r="AH188" s="52">
        <f t="shared" si="1155"/>
        <v>0</v>
      </c>
      <c r="AI188" s="52"/>
      <c r="AJ188" s="52"/>
      <c r="AK188" s="52"/>
      <c r="AL188" s="52">
        <f t="shared" si="1156"/>
        <v>0</v>
      </c>
      <c r="AM188" s="52">
        <f t="shared" si="1157"/>
        <v>0</v>
      </c>
      <c r="AN188" s="54" t="s">
        <v>233</v>
      </c>
      <c r="AO188" s="52">
        <v>24500</v>
      </c>
      <c r="AP188" s="53">
        <f t="shared" si="1158"/>
        <v>0</v>
      </c>
      <c r="AQ188" s="53">
        <f t="shared" si="1159"/>
        <v>0</v>
      </c>
      <c r="AR188" s="53">
        <f t="shared" si="1160"/>
        <v>0</v>
      </c>
      <c r="AS188" s="75">
        <v>0</v>
      </c>
      <c r="AT188" s="75">
        <v>0</v>
      </c>
      <c r="AU188" s="52">
        <f t="shared" si="1161"/>
        <v>0</v>
      </c>
      <c r="AV188" s="52">
        <f t="shared" si="1162"/>
        <v>0</v>
      </c>
      <c r="AW188" s="52"/>
      <c r="AX188" s="52"/>
      <c r="AY188" s="52"/>
      <c r="AZ188" s="52"/>
      <c r="BA188" s="52"/>
      <c r="BB188" s="52"/>
      <c r="BC188" s="52">
        <f t="shared" si="1163"/>
        <v>0</v>
      </c>
      <c r="BD188" s="52"/>
      <c r="BE188" s="52"/>
      <c r="BF188" s="52"/>
      <c r="BG188" s="52">
        <f t="shared" si="1164"/>
        <v>0</v>
      </c>
      <c r="BH188" s="52">
        <f t="shared" si="1165"/>
        <v>0</v>
      </c>
      <c r="BI188" s="54" t="s">
        <v>233</v>
      </c>
      <c r="BJ188" s="52">
        <v>24500</v>
      </c>
      <c r="BK188" s="53">
        <f t="shared" si="1166"/>
        <v>0</v>
      </c>
      <c r="BL188" s="53">
        <f t="shared" si="1167"/>
        <v>0</v>
      </c>
      <c r="BM188" s="53">
        <f t="shared" si="1168"/>
        <v>0</v>
      </c>
    </row>
    <row r="189" spans="1:65" x14ac:dyDescent="0.25">
      <c r="A189" s="2">
        <v>1457</v>
      </c>
      <c r="B189" s="18">
        <v>600023389</v>
      </c>
      <c r="C189" s="18" t="s">
        <v>141</v>
      </c>
      <c r="D189" s="2">
        <v>3143</v>
      </c>
      <c r="E189" s="2" t="s">
        <v>72</v>
      </c>
      <c r="F189" s="18" t="s">
        <v>61</v>
      </c>
      <c r="G189" s="52">
        <f t="shared" si="1145"/>
        <v>0</v>
      </c>
      <c r="H189" s="52">
        <f t="shared" si="1146"/>
        <v>0</v>
      </c>
      <c r="I189" s="52"/>
      <c r="J189" s="52"/>
      <c r="K189" s="52"/>
      <c r="L189" s="52"/>
      <c r="M189" s="52"/>
      <c r="N189" s="52"/>
      <c r="O189" s="52">
        <f t="shared" si="1147"/>
        <v>0</v>
      </c>
      <c r="P189" s="52"/>
      <c r="Q189" s="52"/>
      <c r="R189" s="52"/>
      <c r="S189" s="52">
        <f t="shared" si="1148"/>
        <v>0</v>
      </c>
      <c r="T189" s="52">
        <f t="shared" si="1149"/>
        <v>0</v>
      </c>
      <c r="U189" s="52">
        <v>38981.54660809991</v>
      </c>
      <c r="V189" s="52" t="s">
        <v>233</v>
      </c>
      <c r="W189" s="53">
        <f t="shared" si="1150"/>
        <v>0</v>
      </c>
      <c r="X189" s="53">
        <f t="shared" si="1151"/>
        <v>0</v>
      </c>
      <c r="Y189" s="53">
        <f t="shared" si="1152"/>
        <v>0</v>
      </c>
      <c r="Z189" s="52">
        <f t="shared" si="1153"/>
        <v>0</v>
      </c>
      <c r="AA189" s="52">
        <f t="shared" si="1154"/>
        <v>0</v>
      </c>
      <c r="AB189" s="52"/>
      <c r="AC189" s="52"/>
      <c r="AD189" s="52"/>
      <c r="AE189" s="52"/>
      <c r="AF189" s="52"/>
      <c r="AG189" s="52"/>
      <c r="AH189" s="52">
        <f t="shared" si="1155"/>
        <v>0</v>
      </c>
      <c r="AI189" s="52"/>
      <c r="AJ189" s="52"/>
      <c r="AK189" s="52"/>
      <c r="AL189" s="52">
        <f t="shared" si="1156"/>
        <v>0</v>
      </c>
      <c r="AM189" s="52">
        <f t="shared" si="1157"/>
        <v>0</v>
      </c>
      <c r="AN189" s="52">
        <v>38981.54660809991</v>
      </c>
      <c r="AO189" s="52" t="s">
        <v>233</v>
      </c>
      <c r="AP189" s="53">
        <f t="shared" si="1158"/>
        <v>0</v>
      </c>
      <c r="AQ189" s="53">
        <f t="shared" si="1159"/>
        <v>0</v>
      </c>
      <c r="AR189" s="53">
        <f t="shared" si="1160"/>
        <v>0</v>
      </c>
      <c r="AS189" s="75">
        <v>0</v>
      </c>
      <c r="AT189" s="75">
        <v>0</v>
      </c>
      <c r="AU189" s="52">
        <f t="shared" si="1161"/>
        <v>0</v>
      </c>
      <c r="AV189" s="52">
        <f t="shared" si="1162"/>
        <v>0</v>
      </c>
      <c r="AW189" s="52"/>
      <c r="AX189" s="52"/>
      <c r="AY189" s="52"/>
      <c r="AZ189" s="52"/>
      <c r="BA189" s="52"/>
      <c r="BB189" s="52"/>
      <c r="BC189" s="52">
        <f t="shared" si="1163"/>
        <v>0</v>
      </c>
      <c r="BD189" s="52"/>
      <c r="BE189" s="52"/>
      <c r="BF189" s="52"/>
      <c r="BG189" s="52">
        <f t="shared" si="1164"/>
        <v>0</v>
      </c>
      <c r="BH189" s="52">
        <f t="shared" si="1165"/>
        <v>0</v>
      </c>
      <c r="BI189" s="52">
        <v>38981.54660809991</v>
      </c>
      <c r="BJ189" s="52" t="s">
        <v>233</v>
      </c>
      <c r="BK189" s="53">
        <f t="shared" si="1166"/>
        <v>0</v>
      </c>
      <c r="BL189" s="53">
        <f t="shared" si="1167"/>
        <v>0</v>
      </c>
      <c r="BM189" s="53">
        <f t="shared" si="1168"/>
        <v>0</v>
      </c>
    </row>
    <row r="190" spans="1:65" x14ac:dyDescent="0.25">
      <c r="A190" s="2">
        <v>1457</v>
      </c>
      <c r="B190" s="18">
        <v>600023389</v>
      </c>
      <c r="C190" s="18" t="s">
        <v>141</v>
      </c>
      <c r="D190" s="2">
        <v>3143</v>
      </c>
      <c r="E190" s="2" t="s">
        <v>139</v>
      </c>
      <c r="F190" s="18" t="s">
        <v>218</v>
      </c>
      <c r="G190" s="52">
        <f t="shared" si="1145"/>
        <v>0</v>
      </c>
      <c r="H190" s="52">
        <f t="shared" si="1146"/>
        <v>0</v>
      </c>
      <c r="I190" s="52"/>
      <c r="J190" s="52"/>
      <c r="K190" s="52"/>
      <c r="L190" s="52"/>
      <c r="M190" s="52"/>
      <c r="N190" s="52"/>
      <c r="O190" s="52">
        <f t="shared" si="1147"/>
        <v>0</v>
      </c>
      <c r="P190" s="52"/>
      <c r="Q190" s="52"/>
      <c r="R190" s="52"/>
      <c r="S190" s="52">
        <f t="shared" si="1148"/>
        <v>0</v>
      </c>
      <c r="T190" s="52">
        <f t="shared" si="1149"/>
        <v>0</v>
      </c>
      <c r="U190" s="52" t="s">
        <v>233</v>
      </c>
      <c r="V190" s="52">
        <v>19800</v>
      </c>
      <c r="W190" s="53">
        <f t="shared" si="1150"/>
        <v>0</v>
      </c>
      <c r="X190" s="53">
        <f t="shared" si="1151"/>
        <v>0</v>
      </c>
      <c r="Y190" s="53">
        <f t="shared" si="1152"/>
        <v>0</v>
      </c>
      <c r="Z190" s="52">
        <f t="shared" si="1153"/>
        <v>0</v>
      </c>
      <c r="AA190" s="52">
        <f t="shared" si="1154"/>
        <v>0</v>
      </c>
      <c r="AB190" s="52"/>
      <c r="AC190" s="52"/>
      <c r="AD190" s="52"/>
      <c r="AE190" s="52"/>
      <c r="AF190" s="52"/>
      <c r="AG190" s="52"/>
      <c r="AH190" s="52">
        <f t="shared" si="1155"/>
        <v>0</v>
      </c>
      <c r="AI190" s="52"/>
      <c r="AJ190" s="52"/>
      <c r="AK190" s="52"/>
      <c r="AL190" s="52">
        <f t="shared" si="1156"/>
        <v>0</v>
      </c>
      <c r="AM190" s="52">
        <f t="shared" si="1157"/>
        <v>0</v>
      </c>
      <c r="AN190" s="52" t="s">
        <v>233</v>
      </c>
      <c r="AO190" s="52">
        <v>19800</v>
      </c>
      <c r="AP190" s="53">
        <f t="shared" si="1158"/>
        <v>0</v>
      </c>
      <c r="AQ190" s="53">
        <f t="shared" si="1159"/>
        <v>0</v>
      </c>
      <c r="AR190" s="53">
        <f t="shared" si="1160"/>
        <v>0</v>
      </c>
      <c r="AS190" s="75">
        <v>0</v>
      </c>
      <c r="AT190" s="75">
        <v>0</v>
      </c>
      <c r="AU190" s="52">
        <f t="shared" si="1161"/>
        <v>0</v>
      </c>
      <c r="AV190" s="52">
        <f t="shared" si="1162"/>
        <v>0</v>
      </c>
      <c r="AW190" s="52"/>
      <c r="AX190" s="52"/>
      <c r="AY190" s="52"/>
      <c r="AZ190" s="52"/>
      <c r="BA190" s="52"/>
      <c r="BB190" s="52"/>
      <c r="BC190" s="52">
        <f t="shared" si="1163"/>
        <v>0</v>
      </c>
      <c r="BD190" s="52"/>
      <c r="BE190" s="52"/>
      <c r="BF190" s="52"/>
      <c r="BG190" s="52">
        <f t="shared" si="1164"/>
        <v>0</v>
      </c>
      <c r="BH190" s="52">
        <f t="shared" si="1165"/>
        <v>0</v>
      </c>
      <c r="BI190" s="52" t="s">
        <v>233</v>
      </c>
      <c r="BJ190" s="52">
        <v>19800</v>
      </c>
      <c r="BK190" s="53">
        <f t="shared" si="1166"/>
        <v>0</v>
      </c>
      <c r="BL190" s="53">
        <f t="shared" si="1167"/>
        <v>0</v>
      </c>
      <c r="BM190" s="53">
        <f t="shared" si="1168"/>
        <v>0</v>
      </c>
    </row>
    <row r="191" spans="1:65" x14ac:dyDescent="0.25">
      <c r="A191" s="2">
        <v>1457</v>
      </c>
      <c r="B191" s="18">
        <v>600023389</v>
      </c>
      <c r="C191" s="18" t="s">
        <v>141</v>
      </c>
      <c r="D191" s="2">
        <v>3146</v>
      </c>
      <c r="E191" s="2" t="s">
        <v>74</v>
      </c>
      <c r="F191" s="18" t="s">
        <v>218</v>
      </c>
      <c r="G191" s="52">
        <f t="shared" si="1145"/>
        <v>20000</v>
      </c>
      <c r="H191" s="52">
        <f t="shared" si="1146"/>
        <v>0</v>
      </c>
      <c r="I191" s="52"/>
      <c r="J191" s="52"/>
      <c r="K191" s="52"/>
      <c r="L191" s="52"/>
      <c r="M191" s="52"/>
      <c r="N191" s="52"/>
      <c r="O191" s="52">
        <f t="shared" si="1147"/>
        <v>20000</v>
      </c>
      <c r="P191" s="43"/>
      <c r="Q191" s="43">
        <v>20000</v>
      </c>
      <c r="R191" s="43"/>
      <c r="S191" s="52">
        <f t="shared" si="1148"/>
        <v>0</v>
      </c>
      <c r="T191" s="52">
        <f t="shared" si="1149"/>
        <v>-20000</v>
      </c>
      <c r="U191" s="52">
        <v>49800</v>
      </c>
      <c r="V191" s="52">
        <v>29000</v>
      </c>
      <c r="W191" s="53">
        <f t="shared" si="1150"/>
        <v>0</v>
      </c>
      <c r="X191" s="53">
        <f t="shared" si="1151"/>
        <v>-7.0000000000000007E-2</v>
      </c>
      <c r="Y191" s="53">
        <f t="shared" si="1152"/>
        <v>-7.0000000000000007E-2</v>
      </c>
      <c r="Z191" s="52">
        <f t="shared" si="1153"/>
        <v>20000</v>
      </c>
      <c r="AA191" s="52">
        <f t="shared" si="1154"/>
        <v>0</v>
      </c>
      <c r="AB191" s="52"/>
      <c r="AC191" s="52"/>
      <c r="AD191" s="52"/>
      <c r="AE191" s="52"/>
      <c r="AF191" s="52"/>
      <c r="AG191" s="52"/>
      <c r="AH191" s="52">
        <f t="shared" si="1155"/>
        <v>20000</v>
      </c>
      <c r="AI191" s="43"/>
      <c r="AJ191" s="43">
        <v>20000</v>
      </c>
      <c r="AK191" s="43"/>
      <c r="AL191" s="52">
        <f t="shared" si="1156"/>
        <v>0</v>
      </c>
      <c r="AM191" s="52">
        <f t="shared" si="1157"/>
        <v>4000</v>
      </c>
      <c r="AN191" s="52">
        <v>49800</v>
      </c>
      <c r="AO191" s="52">
        <v>29000</v>
      </c>
      <c r="AP191" s="53">
        <f t="shared" si="1158"/>
        <v>0</v>
      </c>
      <c r="AQ191" s="53">
        <f t="shared" si="1159"/>
        <v>-1.3999999999999999E-2</v>
      </c>
      <c r="AR191" s="53">
        <f t="shared" si="1160"/>
        <v>-1.3999999999999999E-2</v>
      </c>
      <c r="AS191" s="75">
        <v>0</v>
      </c>
      <c r="AT191" s="75">
        <v>-5.6000000000000008E-2</v>
      </c>
      <c r="AU191" s="52">
        <f t="shared" si="1161"/>
        <v>20000</v>
      </c>
      <c r="AV191" s="52">
        <f t="shared" si="1162"/>
        <v>0</v>
      </c>
      <c r="AW191" s="52"/>
      <c r="AX191" s="52"/>
      <c r="AY191" s="52"/>
      <c r="AZ191" s="52"/>
      <c r="BA191" s="52"/>
      <c r="BB191" s="52"/>
      <c r="BC191" s="52">
        <f t="shared" si="1163"/>
        <v>20000</v>
      </c>
      <c r="BD191" s="43"/>
      <c r="BE191" s="43">
        <v>20000</v>
      </c>
      <c r="BF191" s="43"/>
      <c r="BG191" s="52">
        <f t="shared" si="1164"/>
        <v>0</v>
      </c>
      <c r="BH191" s="52">
        <f t="shared" si="1165"/>
        <v>4000</v>
      </c>
      <c r="BI191" s="52">
        <v>49800</v>
      </c>
      <c r="BJ191" s="52">
        <v>29000</v>
      </c>
      <c r="BK191" s="53">
        <f t="shared" si="1166"/>
        <v>0</v>
      </c>
      <c r="BL191" s="53">
        <f t="shared" si="1167"/>
        <v>-7.0000000000000007E-2</v>
      </c>
      <c r="BM191" s="53">
        <f t="shared" si="1168"/>
        <v>-7.0000000000000007E-2</v>
      </c>
    </row>
    <row r="192" spans="1:65" x14ac:dyDescent="0.25">
      <c r="A192" s="23"/>
      <c r="B192" s="24"/>
      <c r="C192" s="24" t="s">
        <v>199</v>
      </c>
      <c r="D192" s="23"/>
      <c r="E192" s="23"/>
      <c r="F192" s="24"/>
      <c r="G192" s="25">
        <f>SUM(G184:G191)</f>
        <v>95000</v>
      </c>
      <c r="H192" s="25">
        <f t="shared" ref="H192:T192" si="1169">SUM(H184:H191)</f>
        <v>25000</v>
      </c>
      <c r="I192" s="25">
        <f t="shared" si="1169"/>
        <v>0</v>
      </c>
      <c r="J192" s="25">
        <f t="shared" si="1169"/>
        <v>0</v>
      </c>
      <c r="K192" s="25">
        <f t="shared" si="1169"/>
        <v>0</v>
      </c>
      <c r="L192" s="25">
        <f t="shared" si="1169"/>
        <v>25000</v>
      </c>
      <c r="M192" s="25">
        <f t="shared" si="1169"/>
        <v>0</v>
      </c>
      <c r="N192" s="25">
        <f t="shared" si="1169"/>
        <v>0</v>
      </c>
      <c r="O192" s="25">
        <f t="shared" si="1169"/>
        <v>70000</v>
      </c>
      <c r="P192" s="25">
        <f t="shared" si="1169"/>
        <v>0</v>
      </c>
      <c r="Q192" s="25">
        <f t="shared" si="1169"/>
        <v>70000</v>
      </c>
      <c r="R192" s="25">
        <f t="shared" si="1169"/>
        <v>0</v>
      </c>
      <c r="S192" s="25">
        <f t="shared" si="1169"/>
        <v>-25000</v>
      </c>
      <c r="T192" s="25">
        <f t="shared" si="1169"/>
        <v>-70000</v>
      </c>
      <c r="U192" s="34" t="s">
        <v>97</v>
      </c>
      <c r="V192" s="34" t="s">
        <v>97</v>
      </c>
      <c r="W192" s="26">
        <f t="shared" ref="W192" si="1170">SUM(W184:W191)</f>
        <v>-0.05</v>
      </c>
      <c r="X192" s="26">
        <f t="shared" ref="X192" si="1171">SUM(X184:X191)</f>
        <v>-0.30000000000000004</v>
      </c>
      <c r="Y192" s="26">
        <f t="shared" ref="Y192" si="1172">SUM(Y184:Y191)</f>
        <v>-0.35000000000000003</v>
      </c>
      <c r="Z192" s="25">
        <f>SUM(Z184:Z191)</f>
        <v>95000</v>
      </c>
      <c r="AA192" s="25">
        <f t="shared" ref="AA192:AM192" si="1173">SUM(AA184:AA191)</f>
        <v>25000</v>
      </c>
      <c r="AB192" s="25">
        <f t="shared" si="1173"/>
        <v>0</v>
      </c>
      <c r="AC192" s="25">
        <f t="shared" si="1173"/>
        <v>0</v>
      </c>
      <c r="AD192" s="25">
        <f t="shared" si="1173"/>
        <v>0</v>
      </c>
      <c r="AE192" s="25">
        <f t="shared" si="1173"/>
        <v>25000</v>
      </c>
      <c r="AF192" s="25">
        <f t="shared" si="1173"/>
        <v>0</v>
      </c>
      <c r="AG192" s="25">
        <f t="shared" si="1173"/>
        <v>0</v>
      </c>
      <c r="AH192" s="25">
        <f t="shared" si="1173"/>
        <v>70000</v>
      </c>
      <c r="AI192" s="25">
        <f t="shared" si="1173"/>
        <v>0</v>
      </c>
      <c r="AJ192" s="25">
        <f t="shared" si="1173"/>
        <v>70000</v>
      </c>
      <c r="AK192" s="25">
        <f t="shared" si="1173"/>
        <v>0</v>
      </c>
      <c r="AL192" s="25">
        <f t="shared" si="1173"/>
        <v>5000</v>
      </c>
      <c r="AM192" s="25">
        <f t="shared" si="1173"/>
        <v>14000</v>
      </c>
      <c r="AN192" s="34" t="s">
        <v>97</v>
      </c>
      <c r="AO192" s="34" t="s">
        <v>97</v>
      </c>
      <c r="AP192" s="26">
        <f t="shared" ref="AP192:AR192" si="1174">SUM(AP184:AP191)</f>
        <v>-3.9999999999999994E-2</v>
      </c>
      <c r="AQ192" s="26">
        <f t="shared" si="1174"/>
        <v>-5.9999999999999984E-2</v>
      </c>
      <c r="AR192" s="26">
        <f t="shared" si="1174"/>
        <v>-9.9999999999999978E-2</v>
      </c>
      <c r="AS192" s="76">
        <v>-4.0000000000000008E-2</v>
      </c>
      <c r="AT192" s="76">
        <v>-0.24000000000000005</v>
      </c>
      <c r="AU192" s="25">
        <f>SUM(AU184:AU191)</f>
        <v>95000</v>
      </c>
      <c r="AV192" s="25">
        <f t="shared" ref="AV192:BH192" si="1175">SUM(AV184:AV191)</f>
        <v>25000</v>
      </c>
      <c r="AW192" s="25">
        <f t="shared" si="1175"/>
        <v>0</v>
      </c>
      <c r="AX192" s="25">
        <f t="shared" si="1175"/>
        <v>0</v>
      </c>
      <c r="AY192" s="25">
        <f t="shared" si="1175"/>
        <v>0</v>
      </c>
      <c r="AZ192" s="25">
        <f t="shared" si="1175"/>
        <v>25000</v>
      </c>
      <c r="BA192" s="25">
        <f t="shared" si="1175"/>
        <v>0</v>
      </c>
      <c r="BB192" s="25">
        <f t="shared" si="1175"/>
        <v>0</v>
      </c>
      <c r="BC192" s="25">
        <f t="shared" si="1175"/>
        <v>70000</v>
      </c>
      <c r="BD192" s="25">
        <f t="shared" si="1175"/>
        <v>0</v>
      </c>
      <c r="BE192" s="25">
        <f t="shared" si="1175"/>
        <v>70000</v>
      </c>
      <c r="BF192" s="25">
        <f t="shared" si="1175"/>
        <v>0</v>
      </c>
      <c r="BG192" s="25">
        <f t="shared" si="1175"/>
        <v>5000</v>
      </c>
      <c r="BH192" s="25">
        <f t="shared" si="1175"/>
        <v>14000</v>
      </c>
      <c r="BI192" s="34" t="s">
        <v>97</v>
      </c>
      <c r="BJ192" s="34" t="s">
        <v>97</v>
      </c>
      <c r="BK192" s="26">
        <f t="shared" ref="BK192:BM192" si="1176">SUM(BK184:BK191)</f>
        <v>-0.08</v>
      </c>
      <c r="BL192" s="26">
        <f t="shared" si="1176"/>
        <v>-0.30000000000000004</v>
      </c>
      <c r="BM192" s="26">
        <f t="shared" si="1176"/>
        <v>-0.38000000000000006</v>
      </c>
    </row>
    <row r="193" spans="1:65" x14ac:dyDescent="0.25">
      <c r="A193" s="2">
        <v>1459</v>
      </c>
      <c r="B193" s="18">
        <v>600023133</v>
      </c>
      <c r="C193" s="18" t="s">
        <v>142</v>
      </c>
      <c r="D193" s="2">
        <v>3112</v>
      </c>
      <c r="E193" s="2" t="s">
        <v>66</v>
      </c>
      <c r="F193" s="18" t="s">
        <v>61</v>
      </c>
      <c r="G193" s="52">
        <f t="shared" ref="G193:G195" si="1177">H193+O193</f>
        <v>0</v>
      </c>
      <c r="H193" s="52">
        <f t="shared" ref="H193:H195" si="1178">J193+K193+L193+M193+N193</f>
        <v>0</v>
      </c>
      <c r="I193" s="52"/>
      <c r="J193" s="52"/>
      <c r="K193" s="52"/>
      <c r="L193" s="52"/>
      <c r="M193" s="52"/>
      <c r="N193" s="52"/>
      <c r="O193" s="52">
        <f t="shared" ref="O193:O195" si="1179">P193+Q193+R193</f>
        <v>0</v>
      </c>
      <c r="P193" s="52"/>
      <c r="Q193" s="52"/>
      <c r="R193" s="52"/>
      <c r="S193" s="52">
        <f t="shared" ref="S193:S195" si="1180">(K193+L193+M193)*-1</f>
        <v>0</v>
      </c>
      <c r="T193" s="52">
        <f t="shared" ref="T193:T195" si="1181">(P193+Q193)*-1</f>
        <v>0</v>
      </c>
      <c r="U193" s="52">
        <v>40957</v>
      </c>
      <c r="V193" s="52">
        <v>18700</v>
      </c>
      <c r="W193" s="53">
        <f t="shared" ref="W193:W195" si="1182">IF(S193=0,0,ROUND((L193+M193)/U193/10,2)*-1)</f>
        <v>0</v>
      </c>
      <c r="X193" s="53">
        <f t="shared" ref="X193:X195" si="1183">IF(T193=0,0,ROUND(Q193/V193/10,2)*-1)</f>
        <v>0</v>
      </c>
      <c r="Y193" s="53">
        <f t="shared" ref="Y193:Y195" si="1184">SUM(W193:X193)</f>
        <v>0</v>
      </c>
      <c r="Z193" s="52">
        <f t="shared" ref="Z193:Z195" si="1185">AA193+AH193</f>
        <v>0</v>
      </c>
      <c r="AA193" s="52">
        <f t="shared" ref="AA193:AA195" si="1186">AC193+AD193+AE193+AF193+AG193</f>
        <v>0</v>
      </c>
      <c r="AB193" s="52"/>
      <c r="AC193" s="52"/>
      <c r="AD193" s="52"/>
      <c r="AE193" s="52"/>
      <c r="AF193" s="52"/>
      <c r="AG193" s="52"/>
      <c r="AH193" s="52">
        <f t="shared" ref="AH193:AH195" si="1187">AI193+AJ193+AK193</f>
        <v>0</v>
      </c>
      <c r="AI193" s="52"/>
      <c r="AJ193" s="52"/>
      <c r="AK193" s="52"/>
      <c r="AL193" s="52">
        <f t="shared" ref="AL193:AL195" si="1188">ROUND((AD193+AE193+AF193)*20%,0)</f>
        <v>0</v>
      </c>
      <c r="AM193" s="52">
        <f t="shared" ref="AM193:AM195" si="1189">ROUND((AI193+AJ193)*20%,0)</f>
        <v>0</v>
      </c>
      <c r="AN193" s="52">
        <v>40957.498251880737</v>
      </c>
      <c r="AO193" s="52">
        <v>18700</v>
      </c>
      <c r="AP193" s="53">
        <f t="shared" ref="AP193:AP195" si="1190">IF(AL193=0,0,ROUND((AE193+AF193)/AN193/10,2)+AS193)*-1</f>
        <v>0</v>
      </c>
      <c r="AQ193" s="53">
        <f t="shared" ref="AQ193:AQ195" si="1191">IF(AM193=0,0,ROUND((AJ193)/AO193/10,2)+AT193)*-1</f>
        <v>0</v>
      </c>
      <c r="AR193" s="53">
        <f t="shared" ref="AR193:AR195" si="1192">SUM(AP193:AQ193)</f>
        <v>0</v>
      </c>
      <c r="AS193" s="75">
        <v>0</v>
      </c>
      <c r="AT193" s="75">
        <v>0</v>
      </c>
      <c r="AU193" s="52">
        <f t="shared" ref="AU193:AU195" si="1193">AV193+BC193</f>
        <v>0</v>
      </c>
      <c r="AV193" s="52">
        <f t="shared" ref="AV193:AV195" si="1194">AX193+AY193+AZ193+BA193+BB193</f>
        <v>0</v>
      </c>
      <c r="AW193" s="52"/>
      <c r="AX193" s="52"/>
      <c r="AY193" s="52"/>
      <c r="AZ193" s="52"/>
      <c r="BA193" s="52"/>
      <c r="BB193" s="52"/>
      <c r="BC193" s="52">
        <f t="shared" ref="BC193:BC195" si="1195">BD193+BE193+BF193</f>
        <v>0</v>
      </c>
      <c r="BD193" s="52"/>
      <c r="BE193" s="52"/>
      <c r="BF193" s="52"/>
      <c r="BG193" s="52">
        <f t="shared" ref="BG193:BG195" si="1196">ROUND((AY193+AZ193+BA193)*20%,0)</f>
        <v>0</v>
      </c>
      <c r="BH193" s="52">
        <f t="shared" ref="BH193:BH195" si="1197">ROUND((BD193+BE193)*20%,0)</f>
        <v>0</v>
      </c>
      <c r="BI193" s="52">
        <v>40957.498251880737</v>
      </c>
      <c r="BJ193" s="52">
        <v>18700</v>
      </c>
      <c r="BK193" s="53">
        <f t="shared" ref="BK193:BK195" si="1198">IF(BG193=0,0,ROUND((AZ193+BA193)/BI193/10,2)+BN193)*-1</f>
        <v>0</v>
      </c>
      <c r="BL193" s="53">
        <f t="shared" ref="BL193:BL195" si="1199">IF(BH193=0,0,ROUND((BE193)/BJ193/10,2)+BO193)*-1</f>
        <v>0</v>
      </c>
      <c r="BM193" s="53">
        <f t="shared" ref="BM193:BM195" si="1200">SUM(BK193:BL193)</f>
        <v>0</v>
      </c>
    </row>
    <row r="194" spans="1:65" x14ac:dyDescent="0.25">
      <c r="A194" s="2">
        <v>1459</v>
      </c>
      <c r="B194" s="18">
        <v>600023133</v>
      </c>
      <c r="C194" s="18" t="s">
        <v>142</v>
      </c>
      <c r="D194" s="2">
        <v>3114</v>
      </c>
      <c r="E194" s="2" t="s">
        <v>70</v>
      </c>
      <c r="F194" s="18" t="s">
        <v>61</v>
      </c>
      <c r="G194" s="52">
        <f t="shared" si="1177"/>
        <v>0</v>
      </c>
      <c r="H194" s="52">
        <f t="shared" si="1178"/>
        <v>0</v>
      </c>
      <c r="I194" s="52"/>
      <c r="J194" s="52"/>
      <c r="K194" s="52"/>
      <c r="L194" s="52"/>
      <c r="M194" s="52"/>
      <c r="N194" s="52"/>
      <c r="O194" s="52">
        <f t="shared" si="1179"/>
        <v>0</v>
      </c>
      <c r="P194" s="52"/>
      <c r="Q194" s="52"/>
      <c r="R194" s="52"/>
      <c r="S194" s="52">
        <f t="shared" si="1180"/>
        <v>0</v>
      </c>
      <c r="T194" s="52">
        <f t="shared" si="1181"/>
        <v>0</v>
      </c>
      <c r="U194" s="52">
        <v>50262</v>
      </c>
      <c r="V194" s="52">
        <v>19770</v>
      </c>
      <c r="W194" s="53">
        <f t="shared" si="1182"/>
        <v>0</v>
      </c>
      <c r="X194" s="53">
        <f t="shared" si="1183"/>
        <v>0</v>
      </c>
      <c r="Y194" s="53">
        <f t="shared" si="1184"/>
        <v>0</v>
      </c>
      <c r="Z194" s="52">
        <f t="shared" si="1185"/>
        <v>0</v>
      </c>
      <c r="AA194" s="52">
        <f t="shared" si="1186"/>
        <v>0</v>
      </c>
      <c r="AB194" s="52"/>
      <c r="AC194" s="52"/>
      <c r="AD194" s="52"/>
      <c r="AE194" s="52"/>
      <c r="AF194" s="52"/>
      <c r="AG194" s="52"/>
      <c r="AH194" s="52">
        <f t="shared" si="1187"/>
        <v>0</v>
      </c>
      <c r="AI194" s="52"/>
      <c r="AJ194" s="52"/>
      <c r="AK194" s="52"/>
      <c r="AL194" s="52">
        <f t="shared" si="1188"/>
        <v>0</v>
      </c>
      <c r="AM194" s="52">
        <f t="shared" si="1189"/>
        <v>0</v>
      </c>
      <c r="AN194" s="52">
        <v>50262</v>
      </c>
      <c r="AO194" s="52">
        <v>19770</v>
      </c>
      <c r="AP194" s="53">
        <f t="shared" si="1190"/>
        <v>0</v>
      </c>
      <c r="AQ194" s="53">
        <f t="shared" si="1191"/>
        <v>0</v>
      </c>
      <c r="AR194" s="53">
        <f t="shared" si="1192"/>
        <v>0</v>
      </c>
      <c r="AS194" s="75">
        <v>0</v>
      </c>
      <c r="AT194" s="75">
        <v>0</v>
      </c>
      <c r="AU194" s="52">
        <f t="shared" si="1193"/>
        <v>0</v>
      </c>
      <c r="AV194" s="52">
        <f t="shared" si="1194"/>
        <v>0</v>
      </c>
      <c r="AW194" s="52"/>
      <c r="AX194" s="52"/>
      <c r="AY194" s="52"/>
      <c r="AZ194" s="52"/>
      <c r="BA194" s="52"/>
      <c r="BB194" s="52"/>
      <c r="BC194" s="52">
        <f t="shared" si="1195"/>
        <v>0</v>
      </c>
      <c r="BD194" s="52"/>
      <c r="BE194" s="52"/>
      <c r="BF194" s="52"/>
      <c r="BG194" s="52">
        <f t="shared" si="1196"/>
        <v>0</v>
      </c>
      <c r="BH194" s="52">
        <f t="shared" si="1197"/>
        <v>0</v>
      </c>
      <c r="BI194" s="52">
        <v>50262</v>
      </c>
      <c r="BJ194" s="52">
        <v>19770</v>
      </c>
      <c r="BK194" s="53">
        <f t="shared" si="1198"/>
        <v>0</v>
      </c>
      <c r="BL194" s="53">
        <f t="shared" si="1199"/>
        <v>0</v>
      </c>
      <c r="BM194" s="53">
        <f t="shared" si="1200"/>
        <v>0</v>
      </c>
    </row>
    <row r="195" spans="1:65" x14ac:dyDescent="0.25">
      <c r="A195" s="2">
        <v>1459</v>
      </c>
      <c r="B195" s="18">
        <v>600023133</v>
      </c>
      <c r="C195" s="18" t="s">
        <v>142</v>
      </c>
      <c r="D195" s="2">
        <v>3114</v>
      </c>
      <c r="E195" s="2" t="s">
        <v>62</v>
      </c>
      <c r="F195" s="18" t="s">
        <v>218</v>
      </c>
      <c r="G195" s="52">
        <f t="shared" si="1177"/>
        <v>0</v>
      </c>
      <c r="H195" s="52">
        <f t="shared" si="1178"/>
        <v>0</v>
      </c>
      <c r="I195" s="52"/>
      <c r="J195" s="52"/>
      <c r="K195" s="52"/>
      <c r="L195" s="52"/>
      <c r="M195" s="52"/>
      <c r="N195" s="52"/>
      <c r="O195" s="52">
        <f t="shared" si="1179"/>
        <v>0</v>
      </c>
      <c r="P195" s="52"/>
      <c r="Q195" s="52"/>
      <c r="R195" s="52"/>
      <c r="S195" s="52">
        <f t="shared" si="1180"/>
        <v>0</v>
      </c>
      <c r="T195" s="52">
        <f t="shared" si="1181"/>
        <v>0</v>
      </c>
      <c r="U195" s="55" t="s">
        <v>233</v>
      </c>
      <c r="V195" s="55" t="s">
        <v>233</v>
      </c>
      <c r="W195" s="53">
        <f t="shared" si="1182"/>
        <v>0</v>
      </c>
      <c r="X195" s="53">
        <f t="shared" si="1183"/>
        <v>0</v>
      </c>
      <c r="Y195" s="53">
        <f t="shared" si="1184"/>
        <v>0</v>
      </c>
      <c r="Z195" s="52">
        <f t="shared" si="1185"/>
        <v>0</v>
      </c>
      <c r="AA195" s="52">
        <f t="shared" si="1186"/>
        <v>0</v>
      </c>
      <c r="AB195" s="52"/>
      <c r="AC195" s="52"/>
      <c r="AD195" s="52"/>
      <c r="AE195" s="52"/>
      <c r="AF195" s="52"/>
      <c r="AG195" s="52"/>
      <c r="AH195" s="52">
        <f t="shared" si="1187"/>
        <v>0</v>
      </c>
      <c r="AI195" s="52"/>
      <c r="AJ195" s="52"/>
      <c r="AK195" s="52"/>
      <c r="AL195" s="52">
        <f t="shared" si="1188"/>
        <v>0</v>
      </c>
      <c r="AM195" s="52">
        <f t="shared" si="1189"/>
        <v>0</v>
      </c>
      <c r="AN195" s="55" t="s">
        <v>233</v>
      </c>
      <c r="AO195" s="55" t="s">
        <v>233</v>
      </c>
      <c r="AP195" s="53">
        <f t="shared" si="1190"/>
        <v>0</v>
      </c>
      <c r="AQ195" s="53">
        <f t="shared" si="1191"/>
        <v>0</v>
      </c>
      <c r="AR195" s="53">
        <f t="shared" si="1192"/>
        <v>0</v>
      </c>
      <c r="AS195" s="75">
        <v>0</v>
      </c>
      <c r="AT195" s="75">
        <v>0</v>
      </c>
      <c r="AU195" s="52">
        <f t="shared" si="1193"/>
        <v>0</v>
      </c>
      <c r="AV195" s="52">
        <f t="shared" si="1194"/>
        <v>0</v>
      </c>
      <c r="AW195" s="52"/>
      <c r="AX195" s="52"/>
      <c r="AY195" s="52"/>
      <c r="AZ195" s="52"/>
      <c r="BA195" s="52"/>
      <c r="BB195" s="52"/>
      <c r="BC195" s="52">
        <f t="shared" si="1195"/>
        <v>0</v>
      </c>
      <c r="BD195" s="52"/>
      <c r="BE195" s="52"/>
      <c r="BF195" s="52"/>
      <c r="BG195" s="52">
        <f t="shared" si="1196"/>
        <v>0</v>
      </c>
      <c r="BH195" s="52">
        <f t="shared" si="1197"/>
        <v>0</v>
      </c>
      <c r="BI195" s="55" t="s">
        <v>233</v>
      </c>
      <c r="BJ195" s="55" t="s">
        <v>233</v>
      </c>
      <c r="BK195" s="53">
        <f t="shared" si="1198"/>
        <v>0</v>
      </c>
      <c r="BL195" s="53">
        <f t="shared" si="1199"/>
        <v>0</v>
      </c>
      <c r="BM195" s="53">
        <f t="shared" si="1200"/>
        <v>0</v>
      </c>
    </row>
    <row r="196" spans="1:65" x14ac:dyDescent="0.25">
      <c r="A196" s="23"/>
      <c r="B196" s="24"/>
      <c r="C196" s="24" t="s">
        <v>200</v>
      </c>
      <c r="D196" s="23"/>
      <c r="E196" s="23"/>
      <c r="F196" s="24"/>
      <c r="G196" s="25">
        <f t="shared" ref="G196:S196" si="1201">SUM(G193:G195)</f>
        <v>0</v>
      </c>
      <c r="H196" s="25">
        <f t="shared" si="1201"/>
        <v>0</v>
      </c>
      <c r="I196" s="25">
        <f t="shared" si="1201"/>
        <v>0</v>
      </c>
      <c r="J196" s="25">
        <f t="shared" si="1201"/>
        <v>0</v>
      </c>
      <c r="K196" s="25">
        <f t="shared" si="1201"/>
        <v>0</v>
      </c>
      <c r="L196" s="25">
        <f t="shared" si="1201"/>
        <v>0</v>
      </c>
      <c r="M196" s="25">
        <f t="shared" si="1201"/>
        <v>0</v>
      </c>
      <c r="N196" s="25">
        <f t="shared" si="1201"/>
        <v>0</v>
      </c>
      <c r="O196" s="25">
        <f t="shared" si="1201"/>
        <v>0</v>
      </c>
      <c r="P196" s="25">
        <f t="shared" si="1201"/>
        <v>0</v>
      </c>
      <c r="Q196" s="25">
        <f t="shared" si="1201"/>
        <v>0</v>
      </c>
      <c r="R196" s="25">
        <f t="shared" si="1201"/>
        <v>0</v>
      </c>
      <c r="S196" s="25">
        <f t="shared" si="1201"/>
        <v>0</v>
      </c>
      <c r="T196" s="25">
        <f>SUM(T193:T195)</f>
        <v>0</v>
      </c>
      <c r="U196" s="34" t="s">
        <v>97</v>
      </c>
      <c r="V196" s="34" t="s">
        <v>97</v>
      </c>
      <c r="W196" s="26">
        <f t="shared" ref="W196:AL196" si="1202">SUM(W193:W195)</f>
        <v>0</v>
      </c>
      <c r="X196" s="26">
        <f t="shared" si="1202"/>
        <v>0</v>
      </c>
      <c r="Y196" s="26">
        <f t="shared" si="1202"/>
        <v>0</v>
      </c>
      <c r="Z196" s="25">
        <f t="shared" si="1202"/>
        <v>0</v>
      </c>
      <c r="AA196" s="25">
        <f t="shared" si="1202"/>
        <v>0</v>
      </c>
      <c r="AB196" s="25">
        <f t="shared" si="1202"/>
        <v>0</v>
      </c>
      <c r="AC196" s="25">
        <f t="shared" si="1202"/>
        <v>0</v>
      </c>
      <c r="AD196" s="25">
        <f t="shared" si="1202"/>
        <v>0</v>
      </c>
      <c r="AE196" s="25">
        <f t="shared" si="1202"/>
        <v>0</v>
      </c>
      <c r="AF196" s="25">
        <f t="shared" si="1202"/>
        <v>0</v>
      </c>
      <c r="AG196" s="25">
        <f t="shared" si="1202"/>
        <v>0</v>
      </c>
      <c r="AH196" s="25">
        <f t="shared" si="1202"/>
        <v>0</v>
      </c>
      <c r="AI196" s="25">
        <f t="shared" si="1202"/>
        <v>0</v>
      </c>
      <c r="AJ196" s="25">
        <f t="shared" si="1202"/>
        <v>0</v>
      </c>
      <c r="AK196" s="25">
        <f t="shared" si="1202"/>
        <v>0</v>
      </c>
      <c r="AL196" s="25">
        <f t="shared" si="1202"/>
        <v>0</v>
      </c>
      <c r="AM196" s="25">
        <f>SUM(AM193:AM195)</f>
        <v>0</v>
      </c>
      <c r="AN196" s="34" t="s">
        <v>97</v>
      </c>
      <c r="AO196" s="34" t="s">
        <v>97</v>
      </c>
      <c r="AP196" s="26">
        <f t="shared" ref="AP196:AR196" si="1203">SUM(AP193:AP195)</f>
        <v>0</v>
      </c>
      <c r="AQ196" s="26">
        <f t="shared" si="1203"/>
        <v>0</v>
      </c>
      <c r="AR196" s="26">
        <f t="shared" si="1203"/>
        <v>0</v>
      </c>
      <c r="AS196" s="76">
        <v>0</v>
      </c>
      <c r="AT196" s="76">
        <v>0</v>
      </c>
      <c r="AU196" s="25">
        <f t="shared" ref="AU196:BG196" si="1204">SUM(AU193:AU195)</f>
        <v>0</v>
      </c>
      <c r="AV196" s="25">
        <f t="shared" si="1204"/>
        <v>0</v>
      </c>
      <c r="AW196" s="25">
        <f t="shared" si="1204"/>
        <v>0</v>
      </c>
      <c r="AX196" s="25">
        <f t="shared" si="1204"/>
        <v>0</v>
      </c>
      <c r="AY196" s="25">
        <f t="shared" si="1204"/>
        <v>0</v>
      </c>
      <c r="AZ196" s="25">
        <f t="shared" si="1204"/>
        <v>0</v>
      </c>
      <c r="BA196" s="25">
        <f t="shared" si="1204"/>
        <v>0</v>
      </c>
      <c r="BB196" s="25">
        <f t="shared" si="1204"/>
        <v>0</v>
      </c>
      <c r="BC196" s="25">
        <f t="shared" si="1204"/>
        <v>0</v>
      </c>
      <c r="BD196" s="25">
        <f t="shared" si="1204"/>
        <v>0</v>
      </c>
      <c r="BE196" s="25">
        <f t="shared" si="1204"/>
        <v>0</v>
      </c>
      <c r="BF196" s="25">
        <f t="shared" si="1204"/>
        <v>0</v>
      </c>
      <c r="BG196" s="25">
        <f t="shared" si="1204"/>
        <v>0</v>
      </c>
      <c r="BH196" s="25">
        <f>SUM(BH193:BH195)</f>
        <v>0</v>
      </c>
      <c r="BI196" s="34" t="s">
        <v>97</v>
      </c>
      <c r="BJ196" s="34" t="s">
        <v>97</v>
      </c>
      <c r="BK196" s="26">
        <f t="shared" ref="BK196:BM196" si="1205">SUM(BK193:BK195)</f>
        <v>0</v>
      </c>
      <c r="BL196" s="26">
        <f t="shared" si="1205"/>
        <v>0</v>
      </c>
      <c r="BM196" s="26">
        <f t="shared" si="1205"/>
        <v>0</v>
      </c>
    </row>
    <row r="197" spans="1:65" x14ac:dyDescent="0.25">
      <c r="A197" s="2">
        <v>1460</v>
      </c>
      <c r="B197" s="18">
        <v>600171523</v>
      </c>
      <c r="C197" s="18" t="s">
        <v>143</v>
      </c>
      <c r="D197" s="2">
        <v>3112</v>
      </c>
      <c r="E197" s="2" t="s">
        <v>66</v>
      </c>
      <c r="F197" s="18" t="s">
        <v>61</v>
      </c>
      <c r="G197" s="52">
        <f t="shared" ref="G197:G200" si="1206">H197+O197</f>
        <v>0</v>
      </c>
      <c r="H197" s="52">
        <f t="shared" ref="H197:H200" si="1207">J197+K197+L197+M197+N197</f>
        <v>0</v>
      </c>
      <c r="I197" s="52"/>
      <c r="J197" s="52"/>
      <c r="K197" s="52"/>
      <c r="L197" s="52"/>
      <c r="M197" s="52"/>
      <c r="N197" s="52"/>
      <c r="O197" s="52">
        <f t="shared" ref="O197:O200" si="1208">P197+Q197+R197</f>
        <v>0</v>
      </c>
      <c r="P197" s="52"/>
      <c r="Q197" s="52"/>
      <c r="R197" s="52"/>
      <c r="S197" s="52">
        <f t="shared" ref="S197:S200" si="1209">(K197+L197+M197)*-1</f>
        <v>0</v>
      </c>
      <c r="T197" s="52">
        <f t="shared" ref="T197:T200" si="1210">(P197+Q197)*-1</f>
        <v>0</v>
      </c>
      <c r="U197" s="52">
        <v>40957</v>
      </c>
      <c r="V197" s="52">
        <v>18700</v>
      </c>
      <c r="W197" s="53">
        <f t="shared" ref="W197:W200" si="1211">IF(S197=0,0,ROUND((L197+M197)/U197/10,2)*-1)</f>
        <v>0</v>
      </c>
      <c r="X197" s="53">
        <f t="shared" ref="X197:X200" si="1212">IF(T197=0,0,ROUND(Q197/V197/10,2)*-1)</f>
        <v>0</v>
      </c>
      <c r="Y197" s="53">
        <f t="shared" ref="Y197:Y200" si="1213">SUM(W197:X197)</f>
        <v>0</v>
      </c>
      <c r="Z197" s="52">
        <f t="shared" ref="Z197:Z200" si="1214">AA197+AH197</f>
        <v>0</v>
      </c>
      <c r="AA197" s="52">
        <f t="shared" ref="AA197:AA200" si="1215">AC197+AD197+AE197+AF197+AG197</f>
        <v>0</v>
      </c>
      <c r="AB197" s="52"/>
      <c r="AC197" s="52"/>
      <c r="AD197" s="52"/>
      <c r="AE197" s="52"/>
      <c r="AF197" s="52"/>
      <c r="AG197" s="52"/>
      <c r="AH197" s="52">
        <f t="shared" ref="AH197:AH200" si="1216">AI197+AJ197+AK197</f>
        <v>0</v>
      </c>
      <c r="AI197" s="52"/>
      <c r="AJ197" s="52"/>
      <c r="AK197" s="52"/>
      <c r="AL197" s="52">
        <f t="shared" ref="AL197:AL200" si="1217">ROUND((AD197+AE197+AF197)*20%,0)</f>
        <v>0</v>
      </c>
      <c r="AM197" s="52">
        <f t="shared" ref="AM197:AM200" si="1218">ROUND((AI197+AJ197)*20%,0)</f>
        <v>0</v>
      </c>
      <c r="AN197" s="52">
        <v>40957.498251880737</v>
      </c>
      <c r="AO197" s="52">
        <v>18700</v>
      </c>
      <c r="AP197" s="53">
        <f t="shared" ref="AP197:AP200" si="1219">IF(AL197=0,0,ROUND((AE197+AF197)/AN197/10,2)+AS197)*-1</f>
        <v>0</v>
      </c>
      <c r="AQ197" s="53">
        <f t="shared" ref="AQ197:AQ200" si="1220">IF(AM197=0,0,ROUND((AJ197)/AO197/10,2)+AT197)*-1</f>
        <v>0</v>
      </c>
      <c r="AR197" s="53">
        <f t="shared" ref="AR197:AR200" si="1221">SUM(AP197:AQ197)</f>
        <v>0</v>
      </c>
      <c r="AS197" s="75">
        <v>0</v>
      </c>
      <c r="AT197" s="75">
        <v>0</v>
      </c>
      <c r="AU197" s="52">
        <f t="shared" ref="AU197:AU200" si="1222">AV197+BC197</f>
        <v>0</v>
      </c>
      <c r="AV197" s="52">
        <f t="shared" ref="AV197:AV200" si="1223">AX197+AY197+AZ197+BA197+BB197</f>
        <v>0</v>
      </c>
      <c r="AW197" s="52"/>
      <c r="AX197" s="52"/>
      <c r="AY197" s="52"/>
      <c r="AZ197" s="52"/>
      <c r="BA197" s="52"/>
      <c r="BB197" s="52"/>
      <c r="BC197" s="52">
        <f t="shared" ref="BC197:BC200" si="1224">BD197+BE197+BF197</f>
        <v>0</v>
      </c>
      <c r="BD197" s="52"/>
      <c r="BE197" s="52"/>
      <c r="BF197" s="52"/>
      <c r="BG197" s="52">
        <f t="shared" ref="BG197:BG200" si="1225">ROUND((AY197+AZ197+BA197)*20%,0)</f>
        <v>0</v>
      </c>
      <c r="BH197" s="52">
        <f t="shared" ref="BH197:BH200" si="1226">ROUND((BD197+BE197)*20%,0)</f>
        <v>0</v>
      </c>
      <c r="BI197" s="52">
        <v>40957.498251880737</v>
      </c>
      <c r="BJ197" s="52">
        <v>18700</v>
      </c>
      <c r="BK197" s="53">
        <f t="shared" ref="BK197:BK200" si="1227">IF(BG197=0,0,ROUND((AZ197+BA197)/BI197/10,2)+BN197)*-1</f>
        <v>0</v>
      </c>
      <c r="BL197" s="53">
        <f t="shared" ref="BL197:BL200" si="1228">IF(BH197=0,0,ROUND((BE197)/BJ197/10,2)+BO197)*-1</f>
        <v>0</v>
      </c>
      <c r="BM197" s="53">
        <f t="shared" ref="BM197:BM200" si="1229">SUM(BK197:BL197)</f>
        <v>0</v>
      </c>
    </row>
    <row r="198" spans="1:65" x14ac:dyDescent="0.25">
      <c r="A198" s="2">
        <v>1460</v>
      </c>
      <c r="B198" s="18">
        <v>600171523</v>
      </c>
      <c r="C198" s="18" t="s">
        <v>143</v>
      </c>
      <c r="D198" s="2">
        <v>3114</v>
      </c>
      <c r="E198" s="2" t="s">
        <v>70</v>
      </c>
      <c r="F198" s="18" t="s">
        <v>61</v>
      </c>
      <c r="G198" s="52">
        <f t="shared" si="1206"/>
        <v>0</v>
      </c>
      <c r="H198" s="52">
        <f t="shared" si="1207"/>
        <v>0</v>
      </c>
      <c r="I198" s="52"/>
      <c r="J198" s="52"/>
      <c r="K198" s="52"/>
      <c r="L198" s="52"/>
      <c r="M198" s="52"/>
      <c r="N198" s="52"/>
      <c r="O198" s="52">
        <f t="shared" si="1208"/>
        <v>0</v>
      </c>
      <c r="P198" s="52"/>
      <c r="Q198" s="52"/>
      <c r="R198" s="52"/>
      <c r="S198" s="52">
        <f t="shared" si="1209"/>
        <v>0</v>
      </c>
      <c r="T198" s="52">
        <f t="shared" si="1210"/>
        <v>0</v>
      </c>
      <c r="U198" s="52">
        <v>50262</v>
      </c>
      <c r="V198" s="52">
        <v>19770</v>
      </c>
      <c r="W198" s="53">
        <f t="shared" si="1211"/>
        <v>0</v>
      </c>
      <c r="X198" s="53">
        <f t="shared" si="1212"/>
        <v>0</v>
      </c>
      <c r="Y198" s="53">
        <f t="shared" si="1213"/>
        <v>0</v>
      </c>
      <c r="Z198" s="52">
        <f t="shared" si="1214"/>
        <v>0</v>
      </c>
      <c r="AA198" s="52">
        <f t="shared" si="1215"/>
        <v>0</v>
      </c>
      <c r="AB198" s="52"/>
      <c r="AC198" s="52"/>
      <c r="AD198" s="52"/>
      <c r="AE198" s="52"/>
      <c r="AF198" s="52"/>
      <c r="AG198" s="52"/>
      <c r="AH198" s="52">
        <f t="shared" si="1216"/>
        <v>0</v>
      </c>
      <c r="AI198" s="52"/>
      <c r="AJ198" s="52"/>
      <c r="AK198" s="52"/>
      <c r="AL198" s="52">
        <f t="shared" si="1217"/>
        <v>0</v>
      </c>
      <c r="AM198" s="52">
        <f t="shared" si="1218"/>
        <v>0</v>
      </c>
      <c r="AN198" s="52">
        <v>50262</v>
      </c>
      <c r="AO198" s="52">
        <v>19770</v>
      </c>
      <c r="AP198" s="53">
        <f t="shared" si="1219"/>
        <v>0</v>
      </c>
      <c r="AQ198" s="53">
        <f t="shared" si="1220"/>
        <v>0</v>
      </c>
      <c r="AR198" s="53">
        <f t="shared" si="1221"/>
        <v>0</v>
      </c>
      <c r="AS198" s="75">
        <v>0</v>
      </c>
      <c r="AT198" s="75">
        <v>0</v>
      </c>
      <c r="AU198" s="52">
        <f t="shared" si="1222"/>
        <v>0</v>
      </c>
      <c r="AV198" s="52">
        <f t="shared" si="1223"/>
        <v>0</v>
      </c>
      <c r="AW198" s="52"/>
      <c r="AX198" s="52"/>
      <c r="AY198" s="52"/>
      <c r="AZ198" s="52"/>
      <c r="BA198" s="52"/>
      <c r="BB198" s="52"/>
      <c r="BC198" s="52">
        <f t="shared" si="1224"/>
        <v>0</v>
      </c>
      <c r="BD198" s="52"/>
      <c r="BE198" s="52"/>
      <c r="BF198" s="52"/>
      <c r="BG198" s="52">
        <f t="shared" si="1225"/>
        <v>0</v>
      </c>
      <c r="BH198" s="52">
        <f t="shared" si="1226"/>
        <v>0</v>
      </c>
      <c r="BI198" s="52">
        <v>50262</v>
      </c>
      <c r="BJ198" s="52">
        <v>19770</v>
      </c>
      <c r="BK198" s="53">
        <f t="shared" si="1227"/>
        <v>0</v>
      </c>
      <c r="BL198" s="53">
        <f t="shared" si="1228"/>
        <v>0</v>
      </c>
      <c r="BM198" s="53">
        <f t="shared" si="1229"/>
        <v>0</v>
      </c>
    </row>
    <row r="199" spans="1:65" x14ac:dyDescent="0.25">
      <c r="A199" s="2">
        <v>1460</v>
      </c>
      <c r="B199" s="18">
        <v>600171523</v>
      </c>
      <c r="C199" s="18" t="s">
        <v>143</v>
      </c>
      <c r="D199" s="2">
        <v>3114</v>
      </c>
      <c r="E199" s="2" t="s">
        <v>62</v>
      </c>
      <c r="F199" s="18" t="s">
        <v>218</v>
      </c>
      <c r="G199" s="52">
        <f t="shared" si="1206"/>
        <v>0</v>
      </c>
      <c r="H199" s="52">
        <f t="shared" si="1207"/>
        <v>0</v>
      </c>
      <c r="I199" s="52"/>
      <c r="J199" s="52"/>
      <c r="K199" s="52"/>
      <c r="L199" s="52"/>
      <c r="M199" s="52"/>
      <c r="N199" s="52"/>
      <c r="O199" s="52">
        <f t="shared" si="1208"/>
        <v>0</v>
      </c>
      <c r="P199" s="52"/>
      <c r="Q199" s="52"/>
      <c r="R199" s="52"/>
      <c r="S199" s="52">
        <f t="shared" si="1209"/>
        <v>0</v>
      </c>
      <c r="T199" s="52">
        <f t="shared" si="1210"/>
        <v>0</v>
      </c>
      <c r="U199" s="55" t="s">
        <v>233</v>
      </c>
      <c r="V199" s="55" t="s">
        <v>233</v>
      </c>
      <c r="W199" s="53">
        <f t="shared" si="1211"/>
        <v>0</v>
      </c>
      <c r="X199" s="53">
        <f t="shared" si="1212"/>
        <v>0</v>
      </c>
      <c r="Y199" s="53">
        <f t="shared" si="1213"/>
        <v>0</v>
      </c>
      <c r="Z199" s="52">
        <f t="shared" si="1214"/>
        <v>0</v>
      </c>
      <c r="AA199" s="52">
        <f t="shared" si="1215"/>
        <v>0</v>
      </c>
      <c r="AB199" s="52"/>
      <c r="AC199" s="52"/>
      <c r="AD199" s="52"/>
      <c r="AE199" s="52"/>
      <c r="AF199" s="52"/>
      <c r="AG199" s="52"/>
      <c r="AH199" s="52">
        <f t="shared" si="1216"/>
        <v>0</v>
      </c>
      <c r="AI199" s="52"/>
      <c r="AJ199" s="52"/>
      <c r="AK199" s="52"/>
      <c r="AL199" s="52">
        <f t="shared" si="1217"/>
        <v>0</v>
      </c>
      <c r="AM199" s="52">
        <f t="shared" si="1218"/>
        <v>0</v>
      </c>
      <c r="AN199" s="55" t="s">
        <v>233</v>
      </c>
      <c r="AO199" s="55" t="s">
        <v>233</v>
      </c>
      <c r="AP199" s="53">
        <f t="shared" si="1219"/>
        <v>0</v>
      </c>
      <c r="AQ199" s="53">
        <f t="shared" si="1220"/>
        <v>0</v>
      </c>
      <c r="AR199" s="53">
        <f t="shared" si="1221"/>
        <v>0</v>
      </c>
      <c r="AS199" s="75">
        <v>0</v>
      </c>
      <c r="AT199" s="75">
        <v>0</v>
      </c>
      <c r="AU199" s="52">
        <f t="shared" si="1222"/>
        <v>0</v>
      </c>
      <c r="AV199" s="52">
        <f t="shared" si="1223"/>
        <v>0</v>
      </c>
      <c r="AW199" s="52"/>
      <c r="AX199" s="52"/>
      <c r="AY199" s="52"/>
      <c r="AZ199" s="52"/>
      <c r="BA199" s="52"/>
      <c r="BB199" s="52"/>
      <c r="BC199" s="52">
        <f t="shared" si="1224"/>
        <v>0</v>
      </c>
      <c r="BD199" s="52"/>
      <c r="BE199" s="52"/>
      <c r="BF199" s="52"/>
      <c r="BG199" s="52">
        <f t="shared" si="1225"/>
        <v>0</v>
      </c>
      <c r="BH199" s="52">
        <f t="shared" si="1226"/>
        <v>0</v>
      </c>
      <c r="BI199" s="55" t="s">
        <v>233</v>
      </c>
      <c r="BJ199" s="55" t="s">
        <v>233</v>
      </c>
      <c r="BK199" s="53">
        <f t="shared" si="1227"/>
        <v>0</v>
      </c>
      <c r="BL199" s="53">
        <f t="shared" si="1228"/>
        <v>0</v>
      </c>
      <c r="BM199" s="53">
        <f t="shared" si="1229"/>
        <v>0</v>
      </c>
    </row>
    <row r="200" spans="1:65" x14ac:dyDescent="0.25">
      <c r="A200" s="2">
        <v>1460</v>
      </c>
      <c r="B200" s="18">
        <v>600171523</v>
      </c>
      <c r="C200" s="18" t="s">
        <v>143</v>
      </c>
      <c r="D200" s="2">
        <v>3146</v>
      </c>
      <c r="E200" s="2" t="s">
        <v>74</v>
      </c>
      <c r="F200" s="18" t="s">
        <v>218</v>
      </c>
      <c r="G200" s="52">
        <f t="shared" si="1206"/>
        <v>0</v>
      </c>
      <c r="H200" s="52">
        <f t="shared" si="1207"/>
        <v>0</v>
      </c>
      <c r="I200" s="52"/>
      <c r="J200" s="52"/>
      <c r="K200" s="52"/>
      <c r="L200" s="52"/>
      <c r="M200" s="52"/>
      <c r="N200" s="52"/>
      <c r="O200" s="52">
        <f t="shared" si="1208"/>
        <v>0</v>
      </c>
      <c r="P200" s="52"/>
      <c r="Q200" s="52"/>
      <c r="R200" s="52"/>
      <c r="S200" s="52">
        <f t="shared" si="1209"/>
        <v>0</v>
      </c>
      <c r="T200" s="52">
        <f t="shared" si="1210"/>
        <v>0</v>
      </c>
      <c r="U200" s="52">
        <v>49800</v>
      </c>
      <c r="V200" s="52">
        <v>29000</v>
      </c>
      <c r="W200" s="53">
        <f t="shared" si="1211"/>
        <v>0</v>
      </c>
      <c r="X200" s="53">
        <f t="shared" si="1212"/>
        <v>0</v>
      </c>
      <c r="Y200" s="53">
        <f t="shared" si="1213"/>
        <v>0</v>
      </c>
      <c r="Z200" s="52">
        <f t="shared" si="1214"/>
        <v>0</v>
      </c>
      <c r="AA200" s="52">
        <f t="shared" si="1215"/>
        <v>0</v>
      </c>
      <c r="AB200" s="52"/>
      <c r="AC200" s="52"/>
      <c r="AD200" s="52"/>
      <c r="AE200" s="52"/>
      <c r="AF200" s="52"/>
      <c r="AG200" s="52"/>
      <c r="AH200" s="52">
        <f t="shared" si="1216"/>
        <v>0</v>
      </c>
      <c r="AI200" s="52"/>
      <c r="AJ200" s="52"/>
      <c r="AK200" s="52"/>
      <c r="AL200" s="52">
        <f t="shared" si="1217"/>
        <v>0</v>
      </c>
      <c r="AM200" s="52">
        <f t="shared" si="1218"/>
        <v>0</v>
      </c>
      <c r="AN200" s="52">
        <v>49800</v>
      </c>
      <c r="AO200" s="52">
        <v>29000</v>
      </c>
      <c r="AP200" s="53">
        <f t="shared" si="1219"/>
        <v>0</v>
      </c>
      <c r="AQ200" s="53">
        <f t="shared" si="1220"/>
        <v>0</v>
      </c>
      <c r="AR200" s="53">
        <f t="shared" si="1221"/>
        <v>0</v>
      </c>
      <c r="AS200" s="75">
        <v>0</v>
      </c>
      <c r="AT200" s="75">
        <v>0</v>
      </c>
      <c r="AU200" s="52">
        <f t="shared" si="1222"/>
        <v>0</v>
      </c>
      <c r="AV200" s="52">
        <f t="shared" si="1223"/>
        <v>0</v>
      </c>
      <c r="AW200" s="52"/>
      <c r="AX200" s="52"/>
      <c r="AY200" s="52"/>
      <c r="AZ200" s="52"/>
      <c r="BA200" s="52"/>
      <c r="BB200" s="52"/>
      <c r="BC200" s="52">
        <f t="shared" si="1224"/>
        <v>0</v>
      </c>
      <c r="BD200" s="52"/>
      <c r="BE200" s="52"/>
      <c r="BF200" s="52"/>
      <c r="BG200" s="52">
        <f t="shared" si="1225"/>
        <v>0</v>
      </c>
      <c r="BH200" s="52">
        <f t="shared" si="1226"/>
        <v>0</v>
      </c>
      <c r="BI200" s="52">
        <v>49800</v>
      </c>
      <c r="BJ200" s="52">
        <v>29000</v>
      </c>
      <c r="BK200" s="53">
        <f t="shared" si="1227"/>
        <v>0</v>
      </c>
      <c r="BL200" s="53">
        <f t="shared" si="1228"/>
        <v>0</v>
      </c>
      <c r="BM200" s="53">
        <f t="shared" si="1229"/>
        <v>0</v>
      </c>
    </row>
    <row r="201" spans="1:65" x14ac:dyDescent="0.25">
      <c r="A201" s="23"/>
      <c r="B201" s="24"/>
      <c r="C201" s="24" t="s">
        <v>201</v>
      </c>
      <c r="D201" s="23"/>
      <c r="E201" s="23"/>
      <c r="F201" s="24"/>
      <c r="G201" s="25">
        <f>SUM(G197:G200)</f>
        <v>0</v>
      </c>
      <c r="H201" s="25">
        <f t="shared" ref="H201:T201" si="1230">SUM(H197:H200)</f>
        <v>0</v>
      </c>
      <c r="I201" s="25">
        <f t="shared" si="1230"/>
        <v>0</v>
      </c>
      <c r="J201" s="25">
        <f t="shared" si="1230"/>
        <v>0</v>
      </c>
      <c r="K201" s="25">
        <f t="shared" si="1230"/>
        <v>0</v>
      </c>
      <c r="L201" s="25">
        <f t="shared" si="1230"/>
        <v>0</v>
      </c>
      <c r="M201" s="25">
        <f t="shared" si="1230"/>
        <v>0</v>
      </c>
      <c r="N201" s="25">
        <f t="shared" si="1230"/>
        <v>0</v>
      </c>
      <c r="O201" s="25">
        <f t="shared" si="1230"/>
        <v>0</v>
      </c>
      <c r="P201" s="25">
        <f t="shared" si="1230"/>
        <v>0</v>
      </c>
      <c r="Q201" s="25">
        <f t="shared" si="1230"/>
        <v>0</v>
      </c>
      <c r="R201" s="25">
        <f t="shared" si="1230"/>
        <v>0</v>
      </c>
      <c r="S201" s="25">
        <f t="shared" si="1230"/>
        <v>0</v>
      </c>
      <c r="T201" s="25">
        <f t="shared" si="1230"/>
        <v>0</v>
      </c>
      <c r="U201" s="34" t="s">
        <v>97</v>
      </c>
      <c r="V201" s="34" t="s">
        <v>97</v>
      </c>
      <c r="W201" s="26">
        <f t="shared" ref="W201" si="1231">SUM(W197:W200)</f>
        <v>0</v>
      </c>
      <c r="X201" s="26">
        <f t="shared" ref="X201" si="1232">SUM(X197:X200)</f>
        <v>0</v>
      </c>
      <c r="Y201" s="26">
        <f t="shared" ref="Y201" si="1233">SUM(Y197:Y200)</f>
        <v>0</v>
      </c>
      <c r="Z201" s="25">
        <f>SUM(Z197:Z200)</f>
        <v>0</v>
      </c>
      <c r="AA201" s="25">
        <f t="shared" ref="AA201:AM201" si="1234">SUM(AA197:AA200)</f>
        <v>0</v>
      </c>
      <c r="AB201" s="25">
        <f t="shared" si="1234"/>
        <v>0</v>
      </c>
      <c r="AC201" s="25">
        <f t="shared" si="1234"/>
        <v>0</v>
      </c>
      <c r="AD201" s="25">
        <f t="shared" si="1234"/>
        <v>0</v>
      </c>
      <c r="AE201" s="25">
        <f t="shared" si="1234"/>
        <v>0</v>
      </c>
      <c r="AF201" s="25">
        <f t="shared" si="1234"/>
        <v>0</v>
      </c>
      <c r="AG201" s="25">
        <f t="shared" si="1234"/>
        <v>0</v>
      </c>
      <c r="AH201" s="25">
        <f t="shared" si="1234"/>
        <v>0</v>
      </c>
      <c r="AI201" s="25">
        <f t="shared" si="1234"/>
        <v>0</v>
      </c>
      <c r="AJ201" s="25">
        <f t="shared" si="1234"/>
        <v>0</v>
      </c>
      <c r="AK201" s="25">
        <f t="shared" si="1234"/>
        <v>0</v>
      </c>
      <c r="AL201" s="25">
        <f t="shared" si="1234"/>
        <v>0</v>
      </c>
      <c r="AM201" s="25">
        <f t="shared" si="1234"/>
        <v>0</v>
      </c>
      <c r="AN201" s="34" t="s">
        <v>97</v>
      </c>
      <c r="AO201" s="34" t="s">
        <v>97</v>
      </c>
      <c r="AP201" s="26">
        <f t="shared" ref="AP201:AR201" si="1235">SUM(AP197:AP200)</f>
        <v>0</v>
      </c>
      <c r="AQ201" s="26">
        <f t="shared" si="1235"/>
        <v>0</v>
      </c>
      <c r="AR201" s="26">
        <f t="shared" si="1235"/>
        <v>0</v>
      </c>
      <c r="AS201" s="76">
        <v>0</v>
      </c>
      <c r="AT201" s="76">
        <v>0</v>
      </c>
      <c r="AU201" s="25">
        <f>SUM(AU197:AU200)</f>
        <v>0</v>
      </c>
      <c r="AV201" s="25">
        <f t="shared" ref="AV201:BH201" si="1236">SUM(AV197:AV200)</f>
        <v>0</v>
      </c>
      <c r="AW201" s="25">
        <f t="shared" si="1236"/>
        <v>0</v>
      </c>
      <c r="AX201" s="25">
        <f t="shared" si="1236"/>
        <v>0</v>
      </c>
      <c r="AY201" s="25">
        <f t="shared" si="1236"/>
        <v>0</v>
      </c>
      <c r="AZ201" s="25">
        <f t="shared" si="1236"/>
        <v>0</v>
      </c>
      <c r="BA201" s="25">
        <f t="shared" si="1236"/>
        <v>0</v>
      </c>
      <c r="BB201" s="25">
        <f t="shared" si="1236"/>
        <v>0</v>
      </c>
      <c r="BC201" s="25">
        <f t="shared" si="1236"/>
        <v>0</v>
      </c>
      <c r="BD201" s="25">
        <f t="shared" si="1236"/>
        <v>0</v>
      </c>
      <c r="BE201" s="25">
        <f t="shared" si="1236"/>
        <v>0</v>
      </c>
      <c r="BF201" s="25">
        <f t="shared" si="1236"/>
        <v>0</v>
      </c>
      <c r="BG201" s="25">
        <f t="shared" si="1236"/>
        <v>0</v>
      </c>
      <c r="BH201" s="25">
        <f t="shared" si="1236"/>
        <v>0</v>
      </c>
      <c r="BI201" s="34" t="s">
        <v>97</v>
      </c>
      <c r="BJ201" s="34" t="s">
        <v>97</v>
      </c>
      <c r="BK201" s="26">
        <f t="shared" ref="BK201:BM201" si="1237">SUM(BK197:BK200)</f>
        <v>0</v>
      </c>
      <c r="BL201" s="26">
        <f t="shared" si="1237"/>
        <v>0</v>
      </c>
      <c r="BM201" s="26">
        <f t="shared" si="1237"/>
        <v>0</v>
      </c>
    </row>
    <row r="202" spans="1:65" x14ac:dyDescent="0.25">
      <c r="A202" s="2">
        <v>1462</v>
      </c>
      <c r="B202" s="18">
        <v>600023320</v>
      </c>
      <c r="C202" s="18" t="s">
        <v>144</v>
      </c>
      <c r="D202" s="2">
        <v>3112</v>
      </c>
      <c r="E202" s="2" t="s">
        <v>66</v>
      </c>
      <c r="F202" s="18" t="s">
        <v>61</v>
      </c>
      <c r="G202" s="52">
        <f t="shared" ref="G202:G207" si="1238">H202+O202</f>
        <v>0</v>
      </c>
      <c r="H202" s="52">
        <f t="shared" ref="H202:H207" si="1239">J202+K202+L202+M202+N202</f>
        <v>0</v>
      </c>
      <c r="I202" s="52"/>
      <c r="J202" s="52"/>
      <c r="K202" s="52"/>
      <c r="L202" s="52"/>
      <c r="M202" s="52"/>
      <c r="N202" s="52"/>
      <c r="O202" s="52">
        <f t="shared" ref="O202:O207" si="1240">P202+Q202+R202</f>
        <v>0</v>
      </c>
      <c r="P202" s="52"/>
      <c r="Q202" s="52"/>
      <c r="R202" s="52"/>
      <c r="S202" s="52">
        <f t="shared" ref="S202:S207" si="1241">(K202+L202+M202)*-1</f>
        <v>0</v>
      </c>
      <c r="T202" s="52">
        <f t="shared" ref="T202:T207" si="1242">(P202+Q202)*-1</f>
        <v>0</v>
      </c>
      <c r="U202" s="52">
        <v>40957</v>
      </c>
      <c r="V202" s="52">
        <v>18700</v>
      </c>
      <c r="W202" s="53">
        <f t="shared" ref="W202:W207" si="1243">IF(S202=0,0,ROUND((L202+M202)/U202/10,2)*-1)</f>
        <v>0</v>
      </c>
      <c r="X202" s="53">
        <f t="shared" ref="X202:X207" si="1244">IF(T202=0,0,ROUND(Q202/V202/10,2)*-1)</f>
        <v>0</v>
      </c>
      <c r="Y202" s="53">
        <f t="shared" ref="Y202:Y207" si="1245">SUM(W202:X202)</f>
        <v>0</v>
      </c>
      <c r="Z202" s="52">
        <f t="shared" ref="Z202:Z207" si="1246">AA202+AH202</f>
        <v>0</v>
      </c>
      <c r="AA202" s="52">
        <f t="shared" ref="AA202:AA207" si="1247">AC202+AD202+AE202+AF202+AG202</f>
        <v>0</v>
      </c>
      <c r="AB202" s="52"/>
      <c r="AC202" s="52"/>
      <c r="AD202" s="52"/>
      <c r="AE202" s="52"/>
      <c r="AF202" s="52"/>
      <c r="AG202" s="52"/>
      <c r="AH202" s="52">
        <f t="shared" ref="AH202:AH207" si="1248">AI202+AJ202+AK202</f>
        <v>0</v>
      </c>
      <c r="AI202" s="52"/>
      <c r="AJ202" s="52"/>
      <c r="AK202" s="52"/>
      <c r="AL202" s="52">
        <f t="shared" ref="AL202:AL207" si="1249">ROUND((AD202+AE202+AF202)*20%,0)</f>
        <v>0</v>
      </c>
      <c r="AM202" s="52">
        <f t="shared" ref="AM202:AM207" si="1250">ROUND((AI202+AJ202)*20%,0)</f>
        <v>0</v>
      </c>
      <c r="AN202" s="52">
        <v>40957.498251880737</v>
      </c>
      <c r="AO202" s="52">
        <v>18700</v>
      </c>
      <c r="AP202" s="53">
        <f t="shared" ref="AP202:AP207" si="1251">IF(AL202=0,0,ROUND((AE202+AF202)/AN202/10,2)+AS202)*-1</f>
        <v>0</v>
      </c>
      <c r="AQ202" s="53">
        <f t="shared" ref="AQ202:AQ207" si="1252">IF(AM202=0,0,ROUND((AJ202)/AO202/10,2)+AT202)*-1</f>
        <v>0</v>
      </c>
      <c r="AR202" s="53">
        <f t="shared" ref="AR202:AR207" si="1253">SUM(AP202:AQ202)</f>
        <v>0</v>
      </c>
      <c r="AS202" s="75">
        <v>0</v>
      </c>
      <c r="AT202" s="75">
        <v>0</v>
      </c>
      <c r="AU202" s="52">
        <f t="shared" ref="AU202:AU207" si="1254">AV202+BC202</f>
        <v>0</v>
      </c>
      <c r="AV202" s="52">
        <f t="shared" ref="AV202:AV207" si="1255">AX202+AY202+AZ202+BA202+BB202</f>
        <v>0</v>
      </c>
      <c r="AW202" s="52"/>
      <c r="AX202" s="52"/>
      <c r="AY202" s="52"/>
      <c r="AZ202" s="52"/>
      <c r="BA202" s="52"/>
      <c r="BB202" s="52"/>
      <c r="BC202" s="52">
        <f t="shared" ref="BC202:BC207" si="1256">BD202+BE202+BF202</f>
        <v>0</v>
      </c>
      <c r="BD202" s="52"/>
      <c r="BE202" s="52"/>
      <c r="BF202" s="52"/>
      <c r="BG202" s="52">
        <f t="shared" ref="BG202:BG207" si="1257">ROUND((AY202+AZ202+BA202)*20%,0)</f>
        <v>0</v>
      </c>
      <c r="BH202" s="52">
        <f t="shared" ref="BH202:BH207" si="1258">ROUND((BD202+BE202)*20%,0)</f>
        <v>0</v>
      </c>
      <c r="BI202" s="52">
        <v>40957.498251880737</v>
      </c>
      <c r="BJ202" s="52">
        <v>18700</v>
      </c>
      <c r="BK202" s="53">
        <f t="shared" ref="BK202:BK207" si="1259">IF(BG202=0,0,ROUND((AZ202+BA202)/BI202/10,2)+BN202)*-1</f>
        <v>0</v>
      </c>
      <c r="BL202" s="53">
        <f t="shared" ref="BL202:BL207" si="1260">IF(BH202=0,0,ROUND((BE202)/BJ202/10,2)+BO202)*-1</f>
        <v>0</v>
      </c>
      <c r="BM202" s="53">
        <f t="shared" ref="BM202:BM207" si="1261">SUM(BK202:BL202)</f>
        <v>0</v>
      </c>
    </row>
    <row r="203" spans="1:65" x14ac:dyDescent="0.25">
      <c r="A203" s="2">
        <v>1462</v>
      </c>
      <c r="B203" s="18">
        <v>600023320</v>
      </c>
      <c r="C203" s="18" t="s">
        <v>144</v>
      </c>
      <c r="D203" s="2">
        <v>3114</v>
      </c>
      <c r="E203" s="2" t="s">
        <v>70</v>
      </c>
      <c r="F203" s="18" t="s">
        <v>61</v>
      </c>
      <c r="G203" s="52">
        <f t="shared" si="1238"/>
        <v>0</v>
      </c>
      <c r="H203" s="52">
        <f t="shared" si="1239"/>
        <v>0</v>
      </c>
      <c r="I203" s="52"/>
      <c r="J203" s="52"/>
      <c r="K203" s="52"/>
      <c r="L203" s="52"/>
      <c r="M203" s="52"/>
      <c r="N203" s="52"/>
      <c r="O203" s="52">
        <f t="shared" si="1240"/>
        <v>0</v>
      </c>
      <c r="P203" s="52"/>
      <c r="Q203" s="52"/>
      <c r="R203" s="52"/>
      <c r="S203" s="52">
        <f t="shared" si="1241"/>
        <v>0</v>
      </c>
      <c r="T203" s="52">
        <f t="shared" si="1242"/>
        <v>0</v>
      </c>
      <c r="U203" s="52">
        <v>50262</v>
      </c>
      <c r="V203" s="52">
        <v>19770</v>
      </c>
      <c r="W203" s="53">
        <f t="shared" si="1243"/>
        <v>0</v>
      </c>
      <c r="X203" s="53">
        <f t="shared" si="1244"/>
        <v>0</v>
      </c>
      <c r="Y203" s="53">
        <f t="shared" si="1245"/>
        <v>0</v>
      </c>
      <c r="Z203" s="52">
        <f t="shared" si="1246"/>
        <v>0</v>
      </c>
      <c r="AA203" s="52">
        <f t="shared" si="1247"/>
        <v>0</v>
      </c>
      <c r="AB203" s="52"/>
      <c r="AC203" s="52"/>
      <c r="AD203" s="52"/>
      <c r="AE203" s="52"/>
      <c r="AF203" s="52"/>
      <c r="AG203" s="52"/>
      <c r="AH203" s="52">
        <f t="shared" si="1248"/>
        <v>0</v>
      </c>
      <c r="AI203" s="52"/>
      <c r="AJ203" s="52"/>
      <c r="AK203" s="52"/>
      <c r="AL203" s="52">
        <f t="shared" si="1249"/>
        <v>0</v>
      </c>
      <c r="AM203" s="52">
        <f t="shared" si="1250"/>
        <v>0</v>
      </c>
      <c r="AN203" s="52">
        <v>50262</v>
      </c>
      <c r="AO203" s="52">
        <v>19770</v>
      </c>
      <c r="AP203" s="53">
        <f t="shared" si="1251"/>
        <v>0</v>
      </c>
      <c r="AQ203" s="53">
        <f t="shared" si="1252"/>
        <v>0</v>
      </c>
      <c r="AR203" s="53">
        <f t="shared" si="1253"/>
        <v>0</v>
      </c>
      <c r="AS203" s="75">
        <v>0</v>
      </c>
      <c r="AT203" s="75">
        <v>0</v>
      </c>
      <c r="AU203" s="52">
        <f t="shared" si="1254"/>
        <v>0</v>
      </c>
      <c r="AV203" s="52">
        <f t="shared" si="1255"/>
        <v>0</v>
      </c>
      <c r="AW203" s="52"/>
      <c r="AX203" s="52"/>
      <c r="AY203" s="52"/>
      <c r="AZ203" s="52"/>
      <c r="BA203" s="52"/>
      <c r="BB203" s="52"/>
      <c r="BC203" s="52">
        <f t="shared" si="1256"/>
        <v>0</v>
      </c>
      <c r="BD203" s="52"/>
      <c r="BE203" s="52"/>
      <c r="BF203" s="52"/>
      <c r="BG203" s="52">
        <f t="shared" si="1257"/>
        <v>0</v>
      </c>
      <c r="BH203" s="52">
        <f t="shared" si="1258"/>
        <v>0</v>
      </c>
      <c r="BI203" s="52">
        <v>50262</v>
      </c>
      <c r="BJ203" s="52">
        <v>19770</v>
      </c>
      <c r="BK203" s="53">
        <f t="shared" si="1259"/>
        <v>0</v>
      </c>
      <c r="BL203" s="53">
        <f t="shared" si="1260"/>
        <v>0</v>
      </c>
      <c r="BM203" s="53">
        <f t="shared" si="1261"/>
        <v>0</v>
      </c>
    </row>
    <row r="204" spans="1:65" x14ac:dyDescent="0.25">
      <c r="A204" s="2">
        <v>1462</v>
      </c>
      <c r="B204" s="18">
        <v>600023320</v>
      </c>
      <c r="C204" s="18" t="s">
        <v>144</v>
      </c>
      <c r="D204" s="2">
        <v>3114</v>
      </c>
      <c r="E204" s="2" t="s">
        <v>71</v>
      </c>
      <c r="F204" s="18" t="s">
        <v>61</v>
      </c>
      <c r="G204" s="52">
        <f t="shared" si="1238"/>
        <v>60000</v>
      </c>
      <c r="H204" s="52">
        <f t="shared" si="1239"/>
        <v>0</v>
      </c>
      <c r="I204" s="52"/>
      <c r="J204" s="52"/>
      <c r="K204" s="52"/>
      <c r="L204" s="52"/>
      <c r="M204" s="52"/>
      <c r="N204" s="52"/>
      <c r="O204" s="52">
        <f t="shared" si="1240"/>
        <v>60000</v>
      </c>
      <c r="P204" s="43"/>
      <c r="Q204" s="43">
        <v>60000</v>
      </c>
      <c r="R204" s="43"/>
      <c r="S204" s="52">
        <f t="shared" si="1241"/>
        <v>0</v>
      </c>
      <c r="T204" s="52">
        <f t="shared" si="1242"/>
        <v>-60000</v>
      </c>
      <c r="U204" s="52">
        <v>50262</v>
      </c>
      <c r="V204" s="52">
        <v>19770</v>
      </c>
      <c r="W204" s="53">
        <f t="shared" si="1243"/>
        <v>0</v>
      </c>
      <c r="X204" s="53">
        <f t="shared" si="1244"/>
        <v>-0.3</v>
      </c>
      <c r="Y204" s="53">
        <f t="shared" si="1245"/>
        <v>-0.3</v>
      </c>
      <c r="Z204" s="52">
        <f t="shared" si="1246"/>
        <v>60000</v>
      </c>
      <c r="AA204" s="52">
        <f t="shared" si="1247"/>
        <v>0</v>
      </c>
      <c r="AB204" s="52"/>
      <c r="AC204" s="52"/>
      <c r="AD204" s="52"/>
      <c r="AE204" s="52"/>
      <c r="AF204" s="52"/>
      <c r="AG204" s="52"/>
      <c r="AH204" s="52">
        <f t="shared" si="1248"/>
        <v>60000</v>
      </c>
      <c r="AI204" s="43"/>
      <c r="AJ204" s="43">
        <v>60000</v>
      </c>
      <c r="AK204" s="43"/>
      <c r="AL204" s="52">
        <f t="shared" si="1249"/>
        <v>0</v>
      </c>
      <c r="AM204" s="52">
        <f t="shared" si="1250"/>
        <v>12000</v>
      </c>
      <c r="AN204" s="52">
        <v>31092</v>
      </c>
      <c r="AO204" s="52">
        <v>19770</v>
      </c>
      <c r="AP204" s="53">
        <f t="shared" si="1251"/>
        <v>0</v>
      </c>
      <c r="AQ204" s="53">
        <f t="shared" si="1252"/>
        <v>-0.06</v>
      </c>
      <c r="AR204" s="53">
        <f t="shared" si="1253"/>
        <v>-0.06</v>
      </c>
      <c r="AS204" s="75">
        <v>0</v>
      </c>
      <c r="AT204" s="75">
        <v>-0.24</v>
      </c>
      <c r="AU204" s="52">
        <f t="shared" si="1254"/>
        <v>60000</v>
      </c>
      <c r="AV204" s="52">
        <f t="shared" si="1255"/>
        <v>0</v>
      </c>
      <c r="AW204" s="52"/>
      <c r="AX204" s="52"/>
      <c r="AY204" s="52"/>
      <c r="AZ204" s="52"/>
      <c r="BA204" s="52"/>
      <c r="BB204" s="52"/>
      <c r="BC204" s="52">
        <f t="shared" si="1256"/>
        <v>60000</v>
      </c>
      <c r="BD204" s="43"/>
      <c r="BE204" s="43">
        <v>60000</v>
      </c>
      <c r="BF204" s="43"/>
      <c r="BG204" s="52">
        <f t="shared" si="1257"/>
        <v>0</v>
      </c>
      <c r="BH204" s="52">
        <f t="shared" si="1258"/>
        <v>12000</v>
      </c>
      <c r="BI204" s="52">
        <v>31092</v>
      </c>
      <c r="BJ204" s="52">
        <v>19770</v>
      </c>
      <c r="BK204" s="53">
        <f t="shared" si="1259"/>
        <v>0</v>
      </c>
      <c r="BL204" s="53">
        <f t="shared" si="1260"/>
        <v>-0.3</v>
      </c>
      <c r="BM204" s="53">
        <f t="shared" si="1261"/>
        <v>-0.3</v>
      </c>
    </row>
    <row r="205" spans="1:65" x14ac:dyDescent="0.25">
      <c r="A205" s="2">
        <v>1462</v>
      </c>
      <c r="B205" s="18">
        <v>600023320</v>
      </c>
      <c r="C205" s="18" t="s">
        <v>144</v>
      </c>
      <c r="D205" s="2">
        <v>3114</v>
      </c>
      <c r="E205" s="2" t="s">
        <v>62</v>
      </c>
      <c r="F205" s="18" t="s">
        <v>218</v>
      </c>
      <c r="G205" s="52">
        <f t="shared" si="1238"/>
        <v>0</v>
      </c>
      <c r="H205" s="52">
        <f t="shared" si="1239"/>
        <v>0</v>
      </c>
      <c r="I205" s="52"/>
      <c r="J205" s="52"/>
      <c r="K205" s="52"/>
      <c r="L205" s="52"/>
      <c r="M205" s="52"/>
      <c r="N205" s="52"/>
      <c r="O205" s="52">
        <f t="shared" si="1240"/>
        <v>0</v>
      </c>
      <c r="P205" s="52"/>
      <c r="Q205" s="52"/>
      <c r="R205" s="52"/>
      <c r="S205" s="52">
        <f t="shared" si="1241"/>
        <v>0</v>
      </c>
      <c r="T205" s="52">
        <f t="shared" si="1242"/>
        <v>0</v>
      </c>
      <c r="U205" s="55" t="s">
        <v>233</v>
      </c>
      <c r="V205" s="55" t="s">
        <v>233</v>
      </c>
      <c r="W205" s="53">
        <f t="shared" si="1243"/>
        <v>0</v>
      </c>
      <c r="X205" s="53">
        <f t="shared" si="1244"/>
        <v>0</v>
      </c>
      <c r="Y205" s="53">
        <f t="shared" si="1245"/>
        <v>0</v>
      </c>
      <c r="Z205" s="52">
        <f t="shared" si="1246"/>
        <v>0</v>
      </c>
      <c r="AA205" s="52">
        <f t="shared" si="1247"/>
        <v>0</v>
      </c>
      <c r="AB205" s="52"/>
      <c r="AC205" s="52"/>
      <c r="AD205" s="52"/>
      <c r="AE205" s="52"/>
      <c r="AF205" s="52"/>
      <c r="AG205" s="52"/>
      <c r="AH205" s="52">
        <f t="shared" si="1248"/>
        <v>0</v>
      </c>
      <c r="AI205" s="52"/>
      <c r="AJ205" s="52"/>
      <c r="AK205" s="52"/>
      <c r="AL205" s="52">
        <f t="shared" si="1249"/>
        <v>0</v>
      </c>
      <c r="AM205" s="52">
        <f t="shared" si="1250"/>
        <v>0</v>
      </c>
      <c r="AN205" s="55" t="s">
        <v>233</v>
      </c>
      <c r="AO205" s="55" t="s">
        <v>233</v>
      </c>
      <c r="AP205" s="53">
        <f t="shared" si="1251"/>
        <v>0</v>
      </c>
      <c r="AQ205" s="53">
        <f t="shared" si="1252"/>
        <v>0</v>
      </c>
      <c r="AR205" s="53">
        <f t="shared" si="1253"/>
        <v>0</v>
      </c>
      <c r="AS205" s="75">
        <v>0</v>
      </c>
      <c r="AT205" s="75">
        <v>0</v>
      </c>
      <c r="AU205" s="52">
        <f t="shared" si="1254"/>
        <v>0</v>
      </c>
      <c r="AV205" s="52">
        <f t="shared" si="1255"/>
        <v>0</v>
      </c>
      <c r="AW205" s="52"/>
      <c r="AX205" s="52"/>
      <c r="AY205" s="52"/>
      <c r="AZ205" s="52"/>
      <c r="BA205" s="52"/>
      <c r="BB205" s="52"/>
      <c r="BC205" s="52">
        <f t="shared" si="1256"/>
        <v>0</v>
      </c>
      <c r="BD205" s="52"/>
      <c r="BE205" s="52"/>
      <c r="BF205" s="52"/>
      <c r="BG205" s="52">
        <f t="shared" si="1257"/>
        <v>0</v>
      </c>
      <c r="BH205" s="52">
        <f t="shared" si="1258"/>
        <v>0</v>
      </c>
      <c r="BI205" s="55" t="s">
        <v>233</v>
      </c>
      <c r="BJ205" s="55" t="s">
        <v>233</v>
      </c>
      <c r="BK205" s="53">
        <f t="shared" si="1259"/>
        <v>0</v>
      </c>
      <c r="BL205" s="53">
        <f t="shared" si="1260"/>
        <v>0</v>
      </c>
      <c r="BM205" s="53">
        <f t="shared" si="1261"/>
        <v>0</v>
      </c>
    </row>
    <row r="206" spans="1:65" x14ac:dyDescent="0.25">
      <c r="A206" s="2">
        <v>1462</v>
      </c>
      <c r="B206" s="18">
        <v>600023320</v>
      </c>
      <c r="C206" s="18" t="s">
        <v>144</v>
      </c>
      <c r="D206" s="2">
        <v>3143</v>
      </c>
      <c r="E206" s="2" t="s">
        <v>72</v>
      </c>
      <c r="F206" s="18" t="s">
        <v>61</v>
      </c>
      <c r="G206" s="52">
        <f t="shared" si="1238"/>
        <v>0</v>
      </c>
      <c r="H206" s="52">
        <f t="shared" si="1239"/>
        <v>0</v>
      </c>
      <c r="I206" s="52"/>
      <c r="J206" s="52"/>
      <c r="K206" s="52"/>
      <c r="L206" s="52"/>
      <c r="M206" s="52"/>
      <c r="N206" s="52"/>
      <c r="O206" s="52">
        <f t="shared" si="1240"/>
        <v>0</v>
      </c>
      <c r="P206" s="52"/>
      <c r="Q206" s="52"/>
      <c r="R206" s="52"/>
      <c r="S206" s="52">
        <f t="shared" si="1241"/>
        <v>0</v>
      </c>
      <c r="T206" s="52">
        <f t="shared" si="1242"/>
        <v>0</v>
      </c>
      <c r="U206" s="52">
        <v>38981.54660809991</v>
      </c>
      <c r="V206" s="52" t="s">
        <v>233</v>
      </c>
      <c r="W206" s="53">
        <f t="shared" si="1243"/>
        <v>0</v>
      </c>
      <c r="X206" s="53">
        <f t="shared" si="1244"/>
        <v>0</v>
      </c>
      <c r="Y206" s="53">
        <f t="shared" si="1245"/>
        <v>0</v>
      </c>
      <c r="Z206" s="52">
        <f t="shared" si="1246"/>
        <v>0</v>
      </c>
      <c r="AA206" s="52">
        <f t="shared" si="1247"/>
        <v>0</v>
      </c>
      <c r="AB206" s="52"/>
      <c r="AC206" s="52"/>
      <c r="AD206" s="52"/>
      <c r="AE206" s="52"/>
      <c r="AF206" s="52"/>
      <c r="AG206" s="52"/>
      <c r="AH206" s="52">
        <f t="shared" si="1248"/>
        <v>0</v>
      </c>
      <c r="AI206" s="52"/>
      <c r="AJ206" s="52"/>
      <c r="AK206" s="52"/>
      <c r="AL206" s="52">
        <f t="shared" si="1249"/>
        <v>0</v>
      </c>
      <c r="AM206" s="52">
        <f t="shared" si="1250"/>
        <v>0</v>
      </c>
      <c r="AN206" s="52">
        <v>38981.54660809991</v>
      </c>
      <c r="AO206" s="52" t="s">
        <v>233</v>
      </c>
      <c r="AP206" s="53">
        <f t="shared" si="1251"/>
        <v>0</v>
      </c>
      <c r="AQ206" s="53">
        <f t="shared" si="1252"/>
        <v>0</v>
      </c>
      <c r="AR206" s="53">
        <f t="shared" si="1253"/>
        <v>0</v>
      </c>
      <c r="AS206" s="75">
        <v>0</v>
      </c>
      <c r="AT206" s="75">
        <v>0</v>
      </c>
      <c r="AU206" s="52">
        <f t="shared" si="1254"/>
        <v>0</v>
      </c>
      <c r="AV206" s="52">
        <f t="shared" si="1255"/>
        <v>0</v>
      </c>
      <c r="AW206" s="52"/>
      <c r="AX206" s="52"/>
      <c r="AY206" s="52"/>
      <c r="AZ206" s="52"/>
      <c r="BA206" s="52"/>
      <c r="BB206" s="52"/>
      <c r="BC206" s="52">
        <f t="shared" si="1256"/>
        <v>0</v>
      </c>
      <c r="BD206" s="52"/>
      <c r="BE206" s="52"/>
      <c r="BF206" s="52"/>
      <c r="BG206" s="52">
        <f t="shared" si="1257"/>
        <v>0</v>
      </c>
      <c r="BH206" s="52">
        <f t="shared" si="1258"/>
        <v>0</v>
      </c>
      <c r="BI206" s="52">
        <v>38981.54660809991</v>
      </c>
      <c r="BJ206" s="52" t="s">
        <v>233</v>
      </c>
      <c r="BK206" s="53">
        <f t="shared" si="1259"/>
        <v>0</v>
      </c>
      <c r="BL206" s="53">
        <f t="shared" si="1260"/>
        <v>0</v>
      </c>
      <c r="BM206" s="53">
        <f t="shared" si="1261"/>
        <v>0</v>
      </c>
    </row>
    <row r="207" spans="1:65" x14ac:dyDescent="0.25">
      <c r="A207" s="2">
        <v>1462</v>
      </c>
      <c r="B207" s="18">
        <v>600023320</v>
      </c>
      <c r="C207" s="18" t="s">
        <v>144</v>
      </c>
      <c r="D207" s="2">
        <v>3143</v>
      </c>
      <c r="E207" s="2" t="s">
        <v>139</v>
      </c>
      <c r="F207" s="18" t="s">
        <v>218</v>
      </c>
      <c r="G207" s="52">
        <f t="shared" si="1238"/>
        <v>0</v>
      </c>
      <c r="H207" s="52">
        <f t="shared" si="1239"/>
        <v>0</v>
      </c>
      <c r="I207" s="52"/>
      <c r="J207" s="52"/>
      <c r="K207" s="52"/>
      <c r="L207" s="52"/>
      <c r="M207" s="52"/>
      <c r="N207" s="52"/>
      <c r="O207" s="52">
        <f t="shared" si="1240"/>
        <v>0</v>
      </c>
      <c r="P207" s="52"/>
      <c r="Q207" s="52"/>
      <c r="R207" s="52"/>
      <c r="S207" s="52">
        <f t="shared" si="1241"/>
        <v>0</v>
      </c>
      <c r="T207" s="52">
        <f t="shared" si="1242"/>
        <v>0</v>
      </c>
      <c r="U207" s="52" t="s">
        <v>233</v>
      </c>
      <c r="V207" s="52">
        <v>19800</v>
      </c>
      <c r="W207" s="53">
        <f t="shared" si="1243"/>
        <v>0</v>
      </c>
      <c r="X207" s="53">
        <f t="shared" si="1244"/>
        <v>0</v>
      </c>
      <c r="Y207" s="53">
        <f t="shared" si="1245"/>
        <v>0</v>
      </c>
      <c r="Z207" s="52">
        <f t="shared" si="1246"/>
        <v>0</v>
      </c>
      <c r="AA207" s="52">
        <f t="shared" si="1247"/>
        <v>0</v>
      </c>
      <c r="AB207" s="52"/>
      <c r="AC207" s="52"/>
      <c r="AD207" s="52"/>
      <c r="AE207" s="52"/>
      <c r="AF207" s="52"/>
      <c r="AG207" s="52"/>
      <c r="AH207" s="52">
        <f t="shared" si="1248"/>
        <v>0</v>
      </c>
      <c r="AI207" s="52"/>
      <c r="AJ207" s="52"/>
      <c r="AK207" s="52"/>
      <c r="AL207" s="52">
        <f t="shared" si="1249"/>
        <v>0</v>
      </c>
      <c r="AM207" s="52">
        <f t="shared" si="1250"/>
        <v>0</v>
      </c>
      <c r="AN207" s="52" t="s">
        <v>233</v>
      </c>
      <c r="AO207" s="52">
        <v>19800</v>
      </c>
      <c r="AP207" s="53">
        <f t="shared" si="1251"/>
        <v>0</v>
      </c>
      <c r="AQ207" s="53">
        <f t="shared" si="1252"/>
        <v>0</v>
      </c>
      <c r="AR207" s="53">
        <f t="shared" si="1253"/>
        <v>0</v>
      </c>
      <c r="AS207" s="75">
        <v>0</v>
      </c>
      <c r="AT207" s="75">
        <v>0</v>
      </c>
      <c r="AU207" s="52">
        <f t="shared" si="1254"/>
        <v>0</v>
      </c>
      <c r="AV207" s="52">
        <f t="shared" si="1255"/>
        <v>0</v>
      </c>
      <c r="AW207" s="52"/>
      <c r="AX207" s="52"/>
      <c r="AY207" s="52"/>
      <c r="AZ207" s="52"/>
      <c r="BA207" s="52"/>
      <c r="BB207" s="52"/>
      <c r="BC207" s="52">
        <f t="shared" si="1256"/>
        <v>0</v>
      </c>
      <c r="BD207" s="52"/>
      <c r="BE207" s="52"/>
      <c r="BF207" s="52"/>
      <c r="BG207" s="52">
        <f t="shared" si="1257"/>
        <v>0</v>
      </c>
      <c r="BH207" s="52">
        <f t="shared" si="1258"/>
        <v>0</v>
      </c>
      <c r="BI207" s="52" t="s">
        <v>233</v>
      </c>
      <c r="BJ207" s="52">
        <v>19800</v>
      </c>
      <c r="BK207" s="53">
        <f t="shared" si="1259"/>
        <v>0</v>
      </c>
      <c r="BL207" s="53">
        <f t="shared" si="1260"/>
        <v>0</v>
      </c>
      <c r="BM207" s="53">
        <f t="shared" si="1261"/>
        <v>0</v>
      </c>
    </row>
    <row r="208" spans="1:65" x14ac:dyDescent="0.25">
      <c r="A208" s="23"/>
      <c r="B208" s="24"/>
      <c r="C208" s="24" t="s">
        <v>202</v>
      </c>
      <c r="D208" s="23"/>
      <c r="E208" s="23"/>
      <c r="F208" s="24"/>
      <c r="G208" s="25">
        <f>SUM(G202:G207)</f>
        <v>60000</v>
      </c>
      <c r="H208" s="25">
        <f t="shared" ref="H208:T208" si="1262">SUM(H202:H207)</f>
        <v>0</v>
      </c>
      <c r="I208" s="25">
        <f t="shared" si="1262"/>
        <v>0</v>
      </c>
      <c r="J208" s="25">
        <f t="shared" si="1262"/>
        <v>0</v>
      </c>
      <c r="K208" s="25">
        <f t="shared" si="1262"/>
        <v>0</v>
      </c>
      <c r="L208" s="25">
        <f t="shared" si="1262"/>
        <v>0</v>
      </c>
      <c r="M208" s="25">
        <f t="shared" si="1262"/>
        <v>0</v>
      </c>
      <c r="N208" s="25">
        <f t="shared" si="1262"/>
        <v>0</v>
      </c>
      <c r="O208" s="25">
        <f t="shared" si="1262"/>
        <v>60000</v>
      </c>
      <c r="P208" s="25">
        <f t="shared" si="1262"/>
        <v>0</v>
      </c>
      <c r="Q208" s="25">
        <f t="shared" si="1262"/>
        <v>60000</v>
      </c>
      <c r="R208" s="25">
        <f t="shared" si="1262"/>
        <v>0</v>
      </c>
      <c r="S208" s="25">
        <f t="shared" si="1262"/>
        <v>0</v>
      </c>
      <c r="T208" s="25">
        <f t="shared" si="1262"/>
        <v>-60000</v>
      </c>
      <c r="U208" s="34" t="s">
        <v>97</v>
      </c>
      <c r="V208" s="34" t="s">
        <v>97</v>
      </c>
      <c r="W208" s="26">
        <f t="shared" ref="W208" si="1263">SUM(W202:W207)</f>
        <v>0</v>
      </c>
      <c r="X208" s="26">
        <f t="shared" ref="X208" si="1264">SUM(X202:X207)</f>
        <v>-0.3</v>
      </c>
      <c r="Y208" s="26">
        <f t="shared" ref="Y208" si="1265">SUM(Y202:Y207)</f>
        <v>-0.3</v>
      </c>
      <c r="Z208" s="25">
        <f>SUM(Z202:Z207)</f>
        <v>60000</v>
      </c>
      <c r="AA208" s="25">
        <f t="shared" ref="AA208:AM208" si="1266">SUM(AA202:AA207)</f>
        <v>0</v>
      </c>
      <c r="AB208" s="25">
        <f t="shared" si="1266"/>
        <v>0</v>
      </c>
      <c r="AC208" s="25">
        <f t="shared" si="1266"/>
        <v>0</v>
      </c>
      <c r="AD208" s="25">
        <f t="shared" si="1266"/>
        <v>0</v>
      </c>
      <c r="AE208" s="25">
        <f t="shared" si="1266"/>
        <v>0</v>
      </c>
      <c r="AF208" s="25">
        <f t="shared" si="1266"/>
        <v>0</v>
      </c>
      <c r="AG208" s="25">
        <f t="shared" si="1266"/>
        <v>0</v>
      </c>
      <c r="AH208" s="25">
        <f t="shared" si="1266"/>
        <v>60000</v>
      </c>
      <c r="AI208" s="25">
        <f t="shared" si="1266"/>
        <v>0</v>
      </c>
      <c r="AJ208" s="25">
        <f t="shared" si="1266"/>
        <v>60000</v>
      </c>
      <c r="AK208" s="25">
        <f t="shared" si="1266"/>
        <v>0</v>
      </c>
      <c r="AL208" s="25">
        <f t="shared" si="1266"/>
        <v>0</v>
      </c>
      <c r="AM208" s="25">
        <f t="shared" si="1266"/>
        <v>12000</v>
      </c>
      <c r="AN208" s="34" t="s">
        <v>97</v>
      </c>
      <c r="AO208" s="34" t="s">
        <v>97</v>
      </c>
      <c r="AP208" s="26">
        <f t="shared" ref="AP208:AR208" si="1267">SUM(AP202:AP207)</f>
        <v>0</v>
      </c>
      <c r="AQ208" s="26">
        <f t="shared" si="1267"/>
        <v>-0.06</v>
      </c>
      <c r="AR208" s="26">
        <f t="shared" si="1267"/>
        <v>-0.06</v>
      </c>
      <c r="AS208" s="76">
        <v>0</v>
      </c>
      <c r="AT208" s="76">
        <v>-0.24</v>
      </c>
      <c r="AU208" s="25">
        <f>SUM(AU202:AU207)</f>
        <v>60000</v>
      </c>
      <c r="AV208" s="25">
        <f t="shared" ref="AV208:BH208" si="1268">SUM(AV202:AV207)</f>
        <v>0</v>
      </c>
      <c r="AW208" s="25">
        <f t="shared" si="1268"/>
        <v>0</v>
      </c>
      <c r="AX208" s="25">
        <f t="shared" si="1268"/>
        <v>0</v>
      </c>
      <c r="AY208" s="25">
        <f t="shared" si="1268"/>
        <v>0</v>
      </c>
      <c r="AZ208" s="25">
        <f t="shared" si="1268"/>
        <v>0</v>
      </c>
      <c r="BA208" s="25">
        <f t="shared" si="1268"/>
        <v>0</v>
      </c>
      <c r="BB208" s="25">
        <f t="shared" si="1268"/>
        <v>0</v>
      </c>
      <c r="BC208" s="25">
        <f t="shared" si="1268"/>
        <v>60000</v>
      </c>
      <c r="BD208" s="25">
        <f t="shared" si="1268"/>
        <v>0</v>
      </c>
      <c r="BE208" s="25">
        <f t="shared" si="1268"/>
        <v>60000</v>
      </c>
      <c r="BF208" s="25">
        <f t="shared" si="1268"/>
        <v>0</v>
      </c>
      <c r="BG208" s="25">
        <f t="shared" si="1268"/>
        <v>0</v>
      </c>
      <c r="BH208" s="25">
        <f t="shared" si="1268"/>
        <v>12000</v>
      </c>
      <c r="BI208" s="34" t="s">
        <v>97</v>
      </c>
      <c r="BJ208" s="34" t="s">
        <v>97</v>
      </c>
      <c r="BK208" s="26">
        <f t="shared" ref="BK208:BM208" si="1269">SUM(BK202:BK207)</f>
        <v>0</v>
      </c>
      <c r="BL208" s="26">
        <f t="shared" si="1269"/>
        <v>-0.3</v>
      </c>
      <c r="BM208" s="26">
        <f t="shared" si="1269"/>
        <v>-0.3</v>
      </c>
    </row>
    <row r="209" spans="1:65" x14ac:dyDescent="0.25">
      <c r="A209" s="2">
        <v>1463</v>
      </c>
      <c r="B209" s="18">
        <v>600023354</v>
      </c>
      <c r="C209" s="18" t="s">
        <v>145</v>
      </c>
      <c r="D209" s="2">
        <v>3114</v>
      </c>
      <c r="E209" s="2" t="s">
        <v>70</v>
      </c>
      <c r="F209" s="18" t="s">
        <v>61</v>
      </c>
      <c r="G209" s="52">
        <f t="shared" ref="G209:G214" si="1270">H209+O209</f>
        <v>0</v>
      </c>
      <c r="H209" s="52">
        <f t="shared" ref="H209:H214" si="1271">J209+K209+L209+M209+N209</f>
        <v>0</v>
      </c>
      <c r="I209" s="52"/>
      <c r="J209" s="52"/>
      <c r="K209" s="52"/>
      <c r="L209" s="52"/>
      <c r="M209" s="52"/>
      <c r="N209" s="52"/>
      <c r="O209" s="52">
        <f t="shared" ref="O209:O214" si="1272">P209+Q209+R209</f>
        <v>0</v>
      </c>
      <c r="P209" s="52"/>
      <c r="Q209" s="52"/>
      <c r="R209" s="52"/>
      <c r="S209" s="52">
        <f t="shared" ref="S209:S214" si="1273">(K209+L209+M209)*-1</f>
        <v>0</v>
      </c>
      <c r="T209" s="52">
        <f t="shared" ref="T209:T214" si="1274">(P209+Q209)*-1</f>
        <v>0</v>
      </c>
      <c r="U209" s="52">
        <v>50262</v>
      </c>
      <c r="V209" s="52">
        <v>19770</v>
      </c>
      <c r="W209" s="53">
        <f t="shared" ref="W209:W214" si="1275">IF(S209=0,0,ROUND((L209+M209)/U209/10,2)*-1)</f>
        <v>0</v>
      </c>
      <c r="X209" s="53">
        <f t="shared" ref="X209:X214" si="1276">IF(T209=0,0,ROUND(Q209/V209/10,2)*-1)</f>
        <v>0</v>
      </c>
      <c r="Y209" s="53">
        <f t="shared" ref="Y209:Y214" si="1277">SUM(W209:X209)</f>
        <v>0</v>
      </c>
      <c r="Z209" s="52">
        <f t="shared" ref="Z209:Z214" si="1278">AA209+AH209</f>
        <v>0</v>
      </c>
      <c r="AA209" s="52">
        <f t="shared" ref="AA209:AA214" si="1279">AC209+AD209+AE209+AF209+AG209</f>
        <v>0</v>
      </c>
      <c r="AB209" s="52"/>
      <c r="AC209" s="52"/>
      <c r="AD209" s="52"/>
      <c r="AE209" s="52"/>
      <c r="AF209" s="52"/>
      <c r="AG209" s="52"/>
      <c r="AH209" s="52">
        <f t="shared" ref="AH209:AH214" si="1280">AI209+AJ209+AK209</f>
        <v>0</v>
      </c>
      <c r="AI209" s="52"/>
      <c r="AJ209" s="52"/>
      <c r="AK209" s="52"/>
      <c r="AL209" s="52">
        <f t="shared" ref="AL209:AL214" si="1281">ROUND((AD209+AE209+AF209)*20%,0)</f>
        <v>0</v>
      </c>
      <c r="AM209" s="52">
        <f t="shared" ref="AM209:AM214" si="1282">ROUND((AI209+AJ209)*20%,0)</f>
        <v>0</v>
      </c>
      <c r="AN209" s="52">
        <v>50262</v>
      </c>
      <c r="AO209" s="52">
        <v>19770</v>
      </c>
      <c r="AP209" s="53">
        <f t="shared" ref="AP209:AP214" si="1283">IF(AL209=0,0,ROUND((AE209+AF209)/AN209/10,2)+AS209)*-1</f>
        <v>0</v>
      </c>
      <c r="AQ209" s="53">
        <f t="shared" ref="AQ209:AQ214" si="1284">IF(AM209=0,0,ROUND((AJ209)/AO209/10,2)+AT209)*-1</f>
        <v>0</v>
      </c>
      <c r="AR209" s="53">
        <f t="shared" ref="AR209:AR214" si="1285">SUM(AP209:AQ209)</f>
        <v>0</v>
      </c>
      <c r="AS209" s="75">
        <v>0</v>
      </c>
      <c r="AT209" s="75">
        <v>0</v>
      </c>
      <c r="AU209" s="52">
        <f t="shared" ref="AU209:AU214" si="1286">AV209+BC209</f>
        <v>0</v>
      </c>
      <c r="AV209" s="52">
        <f t="shared" ref="AV209:AV214" si="1287">AX209+AY209+AZ209+BA209+BB209</f>
        <v>0</v>
      </c>
      <c r="AW209" s="52"/>
      <c r="AX209" s="52"/>
      <c r="AY209" s="52"/>
      <c r="AZ209" s="52"/>
      <c r="BA209" s="52"/>
      <c r="BB209" s="52"/>
      <c r="BC209" s="52">
        <f t="shared" ref="BC209:BC214" si="1288">BD209+BE209+BF209</f>
        <v>0</v>
      </c>
      <c r="BD209" s="52"/>
      <c r="BE209" s="52"/>
      <c r="BF209" s="52"/>
      <c r="BG209" s="52">
        <f t="shared" ref="BG209:BG214" si="1289">ROUND((AY209+AZ209+BA209)*20%,0)</f>
        <v>0</v>
      </c>
      <c r="BH209" s="52">
        <f t="shared" ref="BH209:BH214" si="1290">ROUND((BD209+BE209)*20%,0)</f>
        <v>0</v>
      </c>
      <c r="BI209" s="52">
        <v>50262</v>
      </c>
      <c r="BJ209" s="52">
        <v>19770</v>
      </c>
      <c r="BK209" s="53">
        <f t="shared" ref="BK209:BK214" si="1291">IF(BG209=0,0,ROUND((AZ209+BA209)/BI209/10,2)+BN209)*-1</f>
        <v>0</v>
      </c>
      <c r="BL209" s="53">
        <f t="shared" ref="BL209:BL214" si="1292">IF(BH209=0,0,ROUND((BE209)/BJ209/10,2)+BO209)*-1</f>
        <v>0</v>
      </c>
      <c r="BM209" s="53">
        <f t="shared" ref="BM209:BM214" si="1293">SUM(BK209:BL209)</f>
        <v>0</v>
      </c>
    </row>
    <row r="210" spans="1:65" x14ac:dyDescent="0.25">
      <c r="A210" s="2">
        <v>1463</v>
      </c>
      <c r="B210" s="18">
        <v>600023354</v>
      </c>
      <c r="C210" s="18" t="s">
        <v>145</v>
      </c>
      <c r="D210" s="2">
        <v>3114</v>
      </c>
      <c r="E210" s="2" t="s">
        <v>71</v>
      </c>
      <c r="F210" s="18" t="s">
        <v>61</v>
      </c>
      <c r="G210" s="52">
        <f t="shared" si="1270"/>
        <v>120000</v>
      </c>
      <c r="H210" s="52">
        <f t="shared" si="1271"/>
        <v>20000</v>
      </c>
      <c r="I210" s="20"/>
      <c r="J210" s="43"/>
      <c r="K210" s="43"/>
      <c r="L210" s="43">
        <v>20000</v>
      </c>
      <c r="M210" s="43"/>
      <c r="N210" s="43"/>
      <c r="O210" s="52">
        <f t="shared" si="1272"/>
        <v>100000</v>
      </c>
      <c r="P210" s="43"/>
      <c r="Q210" s="43">
        <v>100000</v>
      </c>
      <c r="R210" s="43"/>
      <c r="S210" s="52">
        <f t="shared" si="1273"/>
        <v>-20000</v>
      </c>
      <c r="T210" s="52">
        <f t="shared" si="1274"/>
        <v>-100000</v>
      </c>
      <c r="U210" s="52">
        <v>50262</v>
      </c>
      <c r="V210" s="52">
        <v>19770</v>
      </c>
      <c r="W210" s="53">
        <f t="shared" si="1275"/>
        <v>-0.04</v>
      </c>
      <c r="X210" s="53">
        <f t="shared" si="1276"/>
        <v>-0.51</v>
      </c>
      <c r="Y210" s="53">
        <f t="shared" si="1277"/>
        <v>-0.55000000000000004</v>
      </c>
      <c r="Z210" s="52">
        <f t="shared" si="1278"/>
        <v>120000</v>
      </c>
      <c r="AA210" s="52">
        <f t="shared" si="1279"/>
        <v>20000</v>
      </c>
      <c r="AB210" s="20"/>
      <c r="AC210" s="43"/>
      <c r="AD210" s="43"/>
      <c r="AE210" s="43">
        <v>20000</v>
      </c>
      <c r="AF210" s="43"/>
      <c r="AG210" s="43"/>
      <c r="AH210" s="52">
        <f t="shared" si="1280"/>
        <v>100000</v>
      </c>
      <c r="AI210" s="43"/>
      <c r="AJ210" s="43">
        <v>100000</v>
      </c>
      <c r="AK210" s="43"/>
      <c r="AL210" s="52">
        <f t="shared" si="1281"/>
        <v>4000</v>
      </c>
      <c r="AM210" s="52">
        <f t="shared" si="1282"/>
        <v>20000</v>
      </c>
      <c r="AN210" s="52">
        <v>31092</v>
      </c>
      <c r="AO210" s="52">
        <v>19770</v>
      </c>
      <c r="AP210" s="53">
        <f t="shared" si="1283"/>
        <v>-2.7999999999999997E-2</v>
      </c>
      <c r="AQ210" s="53">
        <f t="shared" si="1284"/>
        <v>-0.10199999999999998</v>
      </c>
      <c r="AR210" s="53">
        <f t="shared" si="1285"/>
        <v>-0.12999999999999998</v>
      </c>
      <c r="AS210" s="75">
        <v>-3.2000000000000001E-2</v>
      </c>
      <c r="AT210" s="75">
        <v>-0.40800000000000003</v>
      </c>
      <c r="AU210" s="52">
        <f t="shared" si="1286"/>
        <v>120000</v>
      </c>
      <c r="AV210" s="52">
        <f t="shared" si="1287"/>
        <v>20000</v>
      </c>
      <c r="AW210" s="20"/>
      <c r="AX210" s="43"/>
      <c r="AY210" s="43"/>
      <c r="AZ210" s="43">
        <v>20000</v>
      </c>
      <c r="BA210" s="43"/>
      <c r="BB210" s="43"/>
      <c r="BC210" s="52">
        <f t="shared" si="1288"/>
        <v>100000</v>
      </c>
      <c r="BD210" s="43"/>
      <c r="BE210" s="43">
        <v>100000</v>
      </c>
      <c r="BF210" s="43"/>
      <c r="BG210" s="52">
        <f t="shared" si="1289"/>
        <v>4000</v>
      </c>
      <c r="BH210" s="52">
        <f t="shared" si="1290"/>
        <v>20000</v>
      </c>
      <c r="BI210" s="52">
        <v>31092</v>
      </c>
      <c r="BJ210" s="52">
        <v>19770</v>
      </c>
      <c r="BK210" s="53">
        <f t="shared" si="1291"/>
        <v>-0.06</v>
      </c>
      <c r="BL210" s="53">
        <f t="shared" si="1292"/>
        <v>-0.51</v>
      </c>
      <c r="BM210" s="53">
        <f t="shared" si="1293"/>
        <v>-0.57000000000000006</v>
      </c>
    </row>
    <row r="211" spans="1:65" x14ac:dyDescent="0.25">
      <c r="A211" s="2">
        <v>1463</v>
      </c>
      <c r="B211" s="18">
        <v>600023354</v>
      </c>
      <c r="C211" s="18" t="s">
        <v>145</v>
      </c>
      <c r="D211" s="2">
        <v>3114</v>
      </c>
      <c r="E211" s="2" t="s">
        <v>62</v>
      </c>
      <c r="F211" s="18" t="s">
        <v>218</v>
      </c>
      <c r="G211" s="52">
        <f t="shared" si="1270"/>
        <v>0</v>
      </c>
      <c r="H211" s="52">
        <f t="shared" si="1271"/>
        <v>0</v>
      </c>
      <c r="I211" s="52"/>
      <c r="J211" s="52"/>
      <c r="K211" s="52"/>
      <c r="L211" s="52"/>
      <c r="M211" s="52"/>
      <c r="N211" s="52"/>
      <c r="O211" s="52">
        <f t="shared" si="1272"/>
        <v>0</v>
      </c>
      <c r="P211" s="52"/>
      <c r="Q211" s="52"/>
      <c r="R211" s="52"/>
      <c r="S211" s="52">
        <f t="shared" si="1273"/>
        <v>0</v>
      </c>
      <c r="T211" s="52">
        <f t="shared" si="1274"/>
        <v>0</v>
      </c>
      <c r="U211" s="55" t="s">
        <v>233</v>
      </c>
      <c r="V211" s="55" t="s">
        <v>233</v>
      </c>
      <c r="W211" s="53">
        <f t="shared" si="1275"/>
        <v>0</v>
      </c>
      <c r="X211" s="53">
        <f t="shared" si="1276"/>
        <v>0</v>
      </c>
      <c r="Y211" s="53">
        <f t="shared" si="1277"/>
        <v>0</v>
      </c>
      <c r="Z211" s="52">
        <f t="shared" si="1278"/>
        <v>0</v>
      </c>
      <c r="AA211" s="52">
        <f t="shared" si="1279"/>
        <v>0</v>
      </c>
      <c r="AB211" s="52"/>
      <c r="AC211" s="52"/>
      <c r="AD211" s="52"/>
      <c r="AE211" s="52"/>
      <c r="AF211" s="52"/>
      <c r="AG211" s="52"/>
      <c r="AH211" s="52">
        <f t="shared" si="1280"/>
        <v>0</v>
      </c>
      <c r="AI211" s="52"/>
      <c r="AJ211" s="52"/>
      <c r="AK211" s="52"/>
      <c r="AL211" s="52">
        <f t="shared" si="1281"/>
        <v>0</v>
      </c>
      <c r="AM211" s="52">
        <f t="shared" si="1282"/>
        <v>0</v>
      </c>
      <c r="AN211" s="55" t="s">
        <v>233</v>
      </c>
      <c r="AO211" s="55" t="s">
        <v>233</v>
      </c>
      <c r="AP211" s="53">
        <f t="shared" si="1283"/>
        <v>0</v>
      </c>
      <c r="AQ211" s="53">
        <f t="shared" si="1284"/>
        <v>0</v>
      </c>
      <c r="AR211" s="53">
        <f t="shared" si="1285"/>
        <v>0</v>
      </c>
      <c r="AS211" s="75">
        <v>0</v>
      </c>
      <c r="AT211" s="75">
        <v>0</v>
      </c>
      <c r="AU211" s="52">
        <f t="shared" si="1286"/>
        <v>0</v>
      </c>
      <c r="AV211" s="52">
        <f t="shared" si="1287"/>
        <v>0</v>
      </c>
      <c r="AW211" s="52"/>
      <c r="AX211" s="52"/>
      <c r="AY211" s="52"/>
      <c r="AZ211" s="52"/>
      <c r="BA211" s="52"/>
      <c r="BB211" s="52"/>
      <c r="BC211" s="52">
        <f t="shared" si="1288"/>
        <v>0</v>
      </c>
      <c r="BD211" s="52"/>
      <c r="BE211" s="52"/>
      <c r="BF211" s="52"/>
      <c r="BG211" s="52">
        <f t="shared" si="1289"/>
        <v>0</v>
      </c>
      <c r="BH211" s="52">
        <f t="shared" si="1290"/>
        <v>0</v>
      </c>
      <c r="BI211" s="55" t="s">
        <v>233</v>
      </c>
      <c r="BJ211" s="55" t="s">
        <v>233</v>
      </c>
      <c r="BK211" s="53">
        <f t="shared" si="1291"/>
        <v>0</v>
      </c>
      <c r="BL211" s="53">
        <f t="shared" si="1292"/>
        <v>0</v>
      </c>
      <c r="BM211" s="53">
        <f t="shared" si="1293"/>
        <v>0</v>
      </c>
    </row>
    <row r="212" spans="1:65" x14ac:dyDescent="0.25">
      <c r="A212" s="2">
        <v>1463</v>
      </c>
      <c r="B212" s="18">
        <v>600023354</v>
      </c>
      <c r="C212" s="18" t="s">
        <v>145</v>
      </c>
      <c r="D212" s="2">
        <v>3141</v>
      </c>
      <c r="E212" s="2" t="s">
        <v>63</v>
      </c>
      <c r="F212" s="18" t="s">
        <v>218</v>
      </c>
      <c r="G212" s="52">
        <f t="shared" si="1270"/>
        <v>0</v>
      </c>
      <c r="H212" s="52">
        <f t="shared" si="1271"/>
        <v>0</v>
      </c>
      <c r="I212" s="52"/>
      <c r="J212" s="52"/>
      <c r="K212" s="52"/>
      <c r="L212" s="52"/>
      <c r="M212" s="52"/>
      <c r="N212" s="52"/>
      <c r="O212" s="52">
        <f t="shared" si="1272"/>
        <v>0</v>
      </c>
      <c r="P212" s="52"/>
      <c r="Q212" s="52"/>
      <c r="R212" s="52"/>
      <c r="S212" s="52">
        <f t="shared" si="1273"/>
        <v>0</v>
      </c>
      <c r="T212" s="52">
        <f t="shared" si="1274"/>
        <v>0</v>
      </c>
      <c r="U212" s="54" t="s">
        <v>233</v>
      </c>
      <c r="V212" s="52">
        <v>24500</v>
      </c>
      <c r="W212" s="53">
        <f t="shared" si="1275"/>
        <v>0</v>
      </c>
      <c r="X212" s="53">
        <f t="shared" si="1276"/>
        <v>0</v>
      </c>
      <c r="Y212" s="53">
        <f t="shared" si="1277"/>
        <v>0</v>
      </c>
      <c r="Z212" s="52">
        <f t="shared" si="1278"/>
        <v>0</v>
      </c>
      <c r="AA212" s="52">
        <f t="shared" si="1279"/>
        <v>0</v>
      </c>
      <c r="AB212" s="52"/>
      <c r="AC212" s="52"/>
      <c r="AD212" s="52"/>
      <c r="AE212" s="52"/>
      <c r="AF212" s="52"/>
      <c r="AG212" s="52"/>
      <c r="AH212" s="52">
        <f t="shared" si="1280"/>
        <v>0</v>
      </c>
      <c r="AI212" s="52"/>
      <c r="AJ212" s="52"/>
      <c r="AK212" s="52"/>
      <c r="AL212" s="52">
        <f t="shared" si="1281"/>
        <v>0</v>
      </c>
      <c r="AM212" s="52">
        <f t="shared" si="1282"/>
        <v>0</v>
      </c>
      <c r="AN212" s="54" t="s">
        <v>233</v>
      </c>
      <c r="AO212" s="52">
        <v>24500</v>
      </c>
      <c r="AP212" s="53">
        <f t="shared" si="1283"/>
        <v>0</v>
      </c>
      <c r="AQ212" s="53">
        <f t="shared" si="1284"/>
        <v>0</v>
      </c>
      <c r="AR212" s="53">
        <f t="shared" si="1285"/>
        <v>0</v>
      </c>
      <c r="AS212" s="75">
        <v>0</v>
      </c>
      <c r="AT212" s="75">
        <v>0</v>
      </c>
      <c r="AU212" s="52">
        <f t="shared" si="1286"/>
        <v>0</v>
      </c>
      <c r="AV212" s="52">
        <f t="shared" si="1287"/>
        <v>0</v>
      </c>
      <c r="AW212" s="52"/>
      <c r="AX212" s="52"/>
      <c r="AY212" s="52"/>
      <c r="AZ212" s="52"/>
      <c r="BA212" s="52"/>
      <c r="BB212" s="52"/>
      <c r="BC212" s="52">
        <f t="shared" si="1288"/>
        <v>0</v>
      </c>
      <c r="BD212" s="52"/>
      <c r="BE212" s="52"/>
      <c r="BF212" s="52"/>
      <c r="BG212" s="52">
        <f t="shared" si="1289"/>
        <v>0</v>
      </c>
      <c r="BH212" s="52">
        <f t="shared" si="1290"/>
        <v>0</v>
      </c>
      <c r="BI212" s="54" t="s">
        <v>233</v>
      </c>
      <c r="BJ212" s="52">
        <v>24500</v>
      </c>
      <c r="BK212" s="53">
        <f t="shared" si="1291"/>
        <v>0</v>
      </c>
      <c r="BL212" s="53">
        <f t="shared" si="1292"/>
        <v>0</v>
      </c>
      <c r="BM212" s="53">
        <f t="shared" si="1293"/>
        <v>0</v>
      </c>
    </row>
    <row r="213" spans="1:65" x14ac:dyDescent="0.25">
      <c r="A213" s="2">
        <v>1463</v>
      </c>
      <c r="B213" s="18">
        <v>600023354</v>
      </c>
      <c r="C213" s="18" t="s">
        <v>145</v>
      </c>
      <c r="D213" s="2">
        <v>3143</v>
      </c>
      <c r="E213" s="2" t="s">
        <v>72</v>
      </c>
      <c r="F213" s="18" t="s">
        <v>61</v>
      </c>
      <c r="G213" s="52">
        <f t="shared" si="1270"/>
        <v>0</v>
      </c>
      <c r="H213" s="52">
        <f t="shared" si="1271"/>
        <v>0</v>
      </c>
      <c r="I213" s="52"/>
      <c r="J213" s="52"/>
      <c r="K213" s="52"/>
      <c r="L213" s="52"/>
      <c r="M213" s="52"/>
      <c r="N213" s="52"/>
      <c r="O213" s="52">
        <f t="shared" si="1272"/>
        <v>0</v>
      </c>
      <c r="P213" s="52"/>
      <c r="Q213" s="52"/>
      <c r="R213" s="52"/>
      <c r="S213" s="52">
        <f t="shared" si="1273"/>
        <v>0</v>
      </c>
      <c r="T213" s="52">
        <f t="shared" si="1274"/>
        <v>0</v>
      </c>
      <c r="U213" s="52">
        <v>38981.54660809991</v>
      </c>
      <c r="V213" s="52" t="s">
        <v>233</v>
      </c>
      <c r="W213" s="53">
        <f t="shared" si="1275"/>
        <v>0</v>
      </c>
      <c r="X213" s="53">
        <f t="shared" si="1276"/>
        <v>0</v>
      </c>
      <c r="Y213" s="53">
        <f t="shared" si="1277"/>
        <v>0</v>
      </c>
      <c r="Z213" s="52">
        <f t="shared" si="1278"/>
        <v>0</v>
      </c>
      <c r="AA213" s="52">
        <f t="shared" si="1279"/>
        <v>0</v>
      </c>
      <c r="AB213" s="52"/>
      <c r="AC213" s="52"/>
      <c r="AD213" s="52"/>
      <c r="AE213" s="52"/>
      <c r="AF213" s="52"/>
      <c r="AG213" s="52"/>
      <c r="AH213" s="52">
        <f t="shared" si="1280"/>
        <v>0</v>
      </c>
      <c r="AI213" s="52"/>
      <c r="AJ213" s="52"/>
      <c r="AK213" s="52"/>
      <c r="AL213" s="52">
        <f t="shared" si="1281"/>
        <v>0</v>
      </c>
      <c r="AM213" s="52">
        <f t="shared" si="1282"/>
        <v>0</v>
      </c>
      <c r="AN213" s="52">
        <v>38981.54660809991</v>
      </c>
      <c r="AO213" s="52" t="s">
        <v>233</v>
      </c>
      <c r="AP213" s="53">
        <f t="shared" si="1283"/>
        <v>0</v>
      </c>
      <c r="AQ213" s="53">
        <f t="shared" si="1284"/>
        <v>0</v>
      </c>
      <c r="AR213" s="53">
        <f t="shared" si="1285"/>
        <v>0</v>
      </c>
      <c r="AS213" s="75">
        <v>0</v>
      </c>
      <c r="AT213" s="75">
        <v>0</v>
      </c>
      <c r="AU213" s="52">
        <f t="shared" si="1286"/>
        <v>0</v>
      </c>
      <c r="AV213" s="52">
        <f t="shared" si="1287"/>
        <v>0</v>
      </c>
      <c r="AW213" s="52"/>
      <c r="AX213" s="52"/>
      <c r="AY213" s="52"/>
      <c r="AZ213" s="52"/>
      <c r="BA213" s="52"/>
      <c r="BB213" s="52"/>
      <c r="BC213" s="52">
        <f t="shared" si="1288"/>
        <v>0</v>
      </c>
      <c r="BD213" s="52"/>
      <c r="BE213" s="52"/>
      <c r="BF213" s="52"/>
      <c r="BG213" s="52">
        <f t="shared" si="1289"/>
        <v>0</v>
      </c>
      <c r="BH213" s="52">
        <f t="shared" si="1290"/>
        <v>0</v>
      </c>
      <c r="BI213" s="52">
        <v>38981.54660809991</v>
      </c>
      <c r="BJ213" s="52" t="s">
        <v>233</v>
      </c>
      <c r="BK213" s="53">
        <f t="shared" si="1291"/>
        <v>0</v>
      </c>
      <c r="BL213" s="53">
        <f t="shared" si="1292"/>
        <v>0</v>
      </c>
      <c r="BM213" s="53">
        <f t="shared" si="1293"/>
        <v>0</v>
      </c>
    </row>
    <row r="214" spans="1:65" x14ac:dyDescent="0.25">
      <c r="A214" s="2">
        <v>1463</v>
      </c>
      <c r="B214" s="18">
        <v>600023354</v>
      </c>
      <c r="C214" s="18" t="s">
        <v>145</v>
      </c>
      <c r="D214" s="2">
        <v>3143</v>
      </c>
      <c r="E214" s="2" t="s">
        <v>139</v>
      </c>
      <c r="F214" s="18" t="s">
        <v>218</v>
      </c>
      <c r="G214" s="52">
        <f t="shared" si="1270"/>
        <v>0</v>
      </c>
      <c r="H214" s="52">
        <f t="shared" si="1271"/>
        <v>0</v>
      </c>
      <c r="I214" s="52"/>
      <c r="J214" s="52"/>
      <c r="K214" s="52"/>
      <c r="L214" s="52"/>
      <c r="M214" s="52"/>
      <c r="N214" s="52"/>
      <c r="O214" s="52">
        <f t="shared" si="1272"/>
        <v>0</v>
      </c>
      <c r="P214" s="52"/>
      <c r="Q214" s="52"/>
      <c r="R214" s="52"/>
      <c r="S214" s="52">
        <f t="shared" si="1273"/>
        <v>0</v>
      </c>
      <c r="T214" s="52">
        <f t="shared" si="1274"/>
        <v>0</v>
      </c>
      <c r="U214" s="52" t="s">
        <v>233</v>
      </c>
      <c r="V214" s="52">
        <v>19800</v>
      </c>
      <c r="W214" s="53">
        <f t="shared" si="1275"/>
        <v>0</v>
      </c>
      <c r="X214" s="53">
        <f t="shared" si="1276"/>
        <v>0</v>
      </c>
      <c r="Y214" s="53">
        <f t="shared" si="1277"/>
        <v>0</v>
      </c>
      <c r="Z214" s="52">
        <f t="shared" si="1278"/>
        <v>0</v>
      </c>
      <c r="AA214" s="52">
        <f t="shared" si="1279"/>
        <v>0</v>
      </c>
      <c r="AB214" s="52"/>
      <c r="AC214" s="52"/>
      <c r="AD214" s="52"/>
      <c r="AE214" s="52"/>
      <c r="AF214" s="52"/>
      <c r="AG214" s="52"/>
      <c r="AH214" s="52">
        <f t="shared" si="1280"/>
        <v>0</v>
      </c>
      <c r="AI214" s="52"/>
      <c r="AJ214" s="52"/>
      <c r="AK214" s="52"/>
      <c r="AL214" s="52">
        <f t="shared" si="1281"/>
        <v>0</v>
      </c>
      <c r="AM214" s="52">
        <f t="shared" si="1282"/>
        <v>0</v>
      </c>
      <c r="AN214" s="52" t="s">
        <v>233</v>
      </c>
      <c r="AO214" s="52">
        <v>19800</v>
      </c>
      <c r="AP214" s="53">
        <f t="shared" si="1283"/>
        <v>0</v>
      </c>
      <c r="AQ214" s="53">
        <f t="shared" si="1284"/>
        <v>0</v>
      </c>
      <c r="AR214" s="53">
        <f t="shared" si="1285"/>
        <v>0</v>
      </c>
      <c r="AS214" s="75">
        <v>0</v>
      </c>
      <c r="AT214" s="75">
        <v>0</v>
      </c>
      <c r="AU214" s="52">
        <f t="shared" si="1286"/>
        <v>0</v>
      </c>
      <c r="AV214" s="52">
        <f t="shared" si="1287"/>
        <v>0</v>
      </c>
      <c r="AW214" s="52"/>
      <c r="AX214" s="52"/>
      <c r="AY214" s="52"/>
      <c r="AZ214" s="52"/>
      <c r="BA214" s="52"/>
      <c r="BB214" s="52"/>
      <c r="BC214" s="52">
        <f t="shared" si="1288"/>
        <v>0</v>
      </c>
      <c r="BD214" s="52"/>
      <c r="BE214" s="52"/>
      <c r="BF214" s="52"/>
      <c r="BG214" s="52">
        <f t="shared" si="1289"/>
        <v>0</v>
      </c>
      <c r="BH214" s="52">
        <f t="shared" si="1290"/>
        <v>0</v>
      </c>
      <c r="BI214" s="52" t="s">
        <v>233</v>
      </c>
      <c r="BJ214" s="52">
        <v>19800</v>
      </c>
      <c r="BK214" s="53">
        <f t="shared" si="1291"/>
        <v>0</v>
      </c>
      <c r="BL214" s="53">
        <f t="shared" si="1292"/>
        <v>0</v>
      </c>
      <c r="BM214" s="53">
        <f t="shared" si="1293"/>
        <v>0</v>
      </c>
    </row>
    <row r="215" spans="1:65" x14ac:dyDescent="0.25">
      <c r="A215" s="23"/>
      <c r="B215" s="24"/>
      <c r="C215" s="24" t="s">
        <v>203</v>
      </c>
      <c r="D215" s="23"/>
      <c r="E215" s="23"/>
      <c r="F215" s="24"/>
      <c r="G215" s="25">
        <f>SUM(G209:G214)</f>
        <v>120000</v>
      </c>
      <c r="H215" s="25">
        <f t="shared" ref="H215:T215" si="1294">SUM(H209:H214)</f>
        <v>20000</v>
      </c>
      <c r="I215" s="25">
        <f t="shared" si="1294"/>
        <v>0</v>
      </c>
      <c r="J215" s="25">
        <f t="shared" si="1294"/>
        <v>0</v>
      </c>
      <c r="K215" s="25">
        <f t="shared" si="1294"/>
        <v>0</v>
      </c>
      <c r="L215" s="25">
        <f t="shared" si="1294"/>
        <v>20000</v>
      </c>
      <c r="M215" s="25">
        <f t="shared" si="1294"/>
        <v>0</v>
      </c>
      <c r="N215" s="25">
        <f t="shared" si="1294"/>
        <v>0</v>
      </c>
      <c r="O215" s="25">
        <f t="shared" si="1294"/>
        <v>100000</v>
      </c>
      <c r="P215" s="25">
        <f t="shared" si="1294"/>
        <v>0</v>
      </c>
      <c r="Q215" s="25">
        <f t="shared" si="1294"/>
        <v>100000</v>
      </c>
      <c r="R215" s="25">
        <f t="shared" si="1294"/>
        <v>0</v>
      </c>
      <c r="S215" s="25">
        <f t="shared" si="1294"/>
        <v>-20000</v>
      </c>
      <c r="T215" s="25">
        <f t="shared" si="1294"/>
        <v>-100000</v>
      </c>
      <c r="U215" s="34" t="s">
        <v>97</v>
      </c>
      <c r="V215" s="34" t="s">
        <v>97</v>
      </c>
      <c r="W215" s="26">
        <f t="shared" ref="W215" si="1295">SUM(W209:W214)</f>
        <v>-0.04</v>
      </c>
      <c r="X215" s="26">
        <f t="shared" ref="X215" si="1296">SUM(X209:X214)</f>
        <v>-0.51</v>
      </c>
      <c r="Y215" s="26">
        <f t="shared" ref="Y215" si="1297">SUM(Y209:Y214)</f>
        <v>-0.55000000000000004</v>
      </c>
      <c r="Z215" s="25">
        <f>SUM(Z209:Z214)</f>
        <v>120000</v>
      </c>
      <c r="AA215" s="25">
        <f t="shared" ref="AA215:AM215" si="1298">SUM(AA209:AA214)</f>
        <v>20000</v>
      </c>
      <c r="AB215" s="25">
        <f t="shared" si="1298"/>
        <v>0</v>
      </c>
      <c r="AC215" s="25">
        <f t="shared" si="1298"/>
        <v>0</v>
      </c>
      <c r="AD215" s="25">
        <f t="shared" si="1298"/>
        <v>0</v>
      </c>
      <c r="AE215" s="25">
        <f t="shared" si="1298"/>
        <v>20000</v>
      </c>
      <c r="AF215" s="25">
        <f t="shared" si="1298"/>
        <v>0</v>
      </c>
      <c r="AG215" s="25">
        <f t="shared" si="1298"/>
        <v>0</v>
      </c>
      <c r="AH215" s="25">
        <f t="shared" si="1298"/>
        <v>100000</v>
      </c>
      <c r="AI215" s="25">
        <f t="shared" si="1298"/>
        <v>0</v>
      </c>
      <c r="AJ215" s="25">
        <f t="shared" si="1298"/>
        <v>100000</v>
      </c>
      <c r="AK215" s="25">
        <f t="shared" si="1298"/>
        <v>0</v>
      </c>
      <c r="AL215" s="25">
        <f t="shared" si="1298"/>
        <v>4000</v>
      </c>
      <c r="AM215" s="25">
        <f t="shared" si="1298"/>
        <v>20000</v>
      </c>
      <c r="AN215" s="34" t="s">
        <v>97</v>
      </c>
      <c r="AO215" s="34" t="s">
        <v>97</v>
      </c>
      <c r="AP215" s="26">
        <f t="shared" ref="AP215:AR215" si="1299">SUM(AP209:AP214)</f>
        <v>-2.7999999999999997E-2</v>
      </c>
      <c r="AQ215" s="26">
        <f t="shared" si="1299"/>
        <v>-0.10199999999999998</v>
      </c>
      <c r="AR215" s="26">
        <f t="shared" si="1299"/>
        <v>-0.12999999999999998</v>
      </c>
      <c r="AS215" s="76">
        <v>-3.2000000000000001E-2</v>
      </c>
      <c r="AT215" s="76">
        <v>-0.40800000000000003</v>
      </c>
      <c r="AU215" s="25">
        <f>SUM(AU209:AU214)</f>
        <v>120000</v>
      </c>
      <c r="AV215" s="25">
        <f t="shared" ref="AV215:BH215" si="1300">SUM(AV209:AV214)</f>
        <v>20000</v>
      </c>
      <c r="AW215" s="25">
        <f t="shared" si="1300"/>
        <v>0</v>
      </c>
      <c r="AX215" s="25">
        <f t="shared" si="1300"/>
        <v>0</v>
      </c>
      <c r="AY215" s="25">
        <f t="shared" si="1300"/>
        <v>0</v>
      </c>
      <c r="AZ215" s="25">
        <f t="shared" si="1300"/>
        <v>20000</v>
      </c>
      <c r="BA215" s="25">
        <f t="shared" si="1300"/>
        <v>0</v>
      </c>
      <c r="BB215" s="25">
        <f t="shared" si="1300"/>
        <v>0</v>
      </c>
      <c r="BC215" s="25">
        <f t="shared" si="1300"/>
        <v>100000</v>
      </c>
      <c r="BD215" s="25">
        <f t="shared" si="1300"/>
        <v>0</v>
      </c>
      <c r="BE215" s="25">
        <f t="shared" si="1300"/>
        <v>100000</v>
      </c>
      <c r="BF215" s="25">
        <f t="shared" si="1300"/>
        <v>0</v>
      </c>
      <c r="BG215" s="25">
        <f t="shared" si="1300"/>
        <v>4000</v>
      </c>
      <c r="BH215" s="25">
        <f t="shared" si="1300"/>
        <v>20000</v>
      </c>
      <c r="BI215" s="34" t="s">
        <v>97</v>
      </c>
      <c r="BJ215" s="34" t="s">
        <v>97</v>
      </c>
      <c r="BK215" s="26">
        <f t="shared" ref="BK215:BM215" si="1301">SUM(BK209:BK214)</f>
        <v>-0.06</v>
      </c>
      <c r="BL215" s="26">
        <f t="shared" si="1301"/>
        <v>-0.51</v>
      </c>
      <c r="BM215" s="26">
        <f t="shared" si="1301"/>
        <v>-0.57000000000000006</v>
      </c>
    </row>
    <row r="216" spans="1:65" x14ac:dyDescent="0.25">
      <c r="A216" s="2">
        <v>1468</v>
      </c>
      <c r="B216" s="18">
        <v>600099504</v>
      </c>
      <c r="C216" s="18" t="s">
        <v>146</v>
      </c>
      <c r="D216" s="2">
        <v>3112</v>
      </c>
      <c r="E216" s="2" t="s">
        <v>66</v>
      </c>
      <c r="F216" s="18" t="s">
        <v>61</v>
      </c>
      <c r="G216" s="52">
        <f t="shared" ref="G216:G222" si="1302">H216+O216</f>
        <v>0</v>
      </c>
      <c r="H216" s="52">
        <f t="shared" ref="H216:H222" si="1303">J216+K216+L216+M216+N216</f>
        <v>0</v>
      </c>
      <c r="I216" s="52"/>
      <c r="J216" s="52"/>
      <c r="K216" s="52"/>
      <c r="L216" s="52"/>
      <c r="M216" s="52"/>
      <c r="N216" s="52"/>
      <c r="O216" s="52">
        <f t="shared" ref="O216:O222" si="1304">P216+Q216+R216</f>
        <v>0</v>
      </c>
      <c r="P216" s="52"/>
      <c r="Q216" s="52"/>
      <c r="R216" s="52"/>
      <c r="S216" s="52">
        <f t="shared" ref="S216:S222" si="1305">(K216+L216+M216)*-1</f>
        <v>0</v>
      </c>
      <c r="T216" s="52">
        <f t="shared" ref="T216:T222" si="1306">(P216+Q216)*-1</f>
        <v>0</v>
      </c>
      <c r="U216" s="52">
        <v>40957</v>
      </c>
      <c r="V216" s="52">
        <v>18700</v>
      </c>
      <c r="W216" s="53">
        <f t="shared" ref="W216:W222" si="1307">IF(S216=0,0,ROUND((L216+M216)/U216/10,2)*-1)</f>
        <v>0</v>
      </c>
      <c r="X216" s="53">
        <f t="shared" ref="X216:X222" si="1308">IF(T216=0,0,ROUND(Q216/V216/10,2)*-1)</f>
        <v>0</v>
      </c>
      <c r="Y216" s="53">
        <f t="shared" ref="Y216:Y222" si="1309">SUM(W216:X216)</f>
        <v>0</v>
      </c>
      <c r="Z216" s="52">
        <f t="shared" ref="Z216:Z222" si="1310">AA216+AH216</f>
        <v>0</v>
      </c>
      <c r="AA216" s="52">
        <f t="shared" ref="AA216:AA222" si="1311">AC216+AD216+AE216+AF216+AG216</f>
        <v>0</v>
      </c>
      <c r="AB216" s="52"/>
      <c r="AC216" s="52"/>
      <c r="AD216" s="52"/>
      <c r="AE216" s="52"/>
      <c r="AF216" s="52"/>
      <c r="AG216" s="52"/>
      <c r="AH216" s="52">
        <f t="shared" ref="AH216:AH222" si="1312">AI216+AJ216+AK216</f>
        <v>0</v>
      </c>
      <c r="AI216" s="52"/>
      <c r="AJ216" s="52"/>
      <c r="AK216" s="52"/>
      <c r="AL216" s="52">
        <f t="shared" ref="AL216:AL222" si="1313">ROUND((AD216+AE216+AF216)*20%,0)</f>
        <v>0</v>
      </c>
      <c r="AM216" s="52">
        <f t="shared" ref="AM216:AM222" si="1314">ROUND((AI216+AJ216)*20%,0)</f>
        <v>0</v>
      </c>
      <c r="AN216" s="52">
        <v>40957.498251880737</v>
      </c>
      <c r="AO216" s="52">
        <v>18700</v>
      </c>
      <c r="AP216" s="53">
        <f t="shared" ref="AP216:AP222" si="1315">IF(AL216=0,0,ROUND((AE216+AF216)/AN216/10,2)+AS216)*-1</f>
        <v>0</v>
      </c>
      <c r="AQ216" s="53">
        <f t="shared" ref="AQ216:AQ222" si="1316">IF(AM216=0,0,ROUND((AJ216)/AO216/10,2)+AT216)*-1</f>
        <v>0</v>
      </c>
      <c r="AR216" s="53">
        <f t="shared" ref="AR216:AR222" si="1317">SUM(AP216:AQ216)</f>
        <v>0</v>
      </c>
      <c r="AS216" s="75">
        <v>0</v>
      </c>
      <c r="AT216" s="75">
        <v>0</v>
      </c>
      <c r="AU216" s="52">
        <f t="shared" ref="AU216:AU222" si="1318">AV216+BC216</f>
        <v>0</v>
      </c>
      <c r="AV216" s="52">
        <f t="shared" ref="AV216:AV222" si="1319">AX216+AY216+AZ216+BA216+BB216</f>
        <v>0</v>
      </c>
      <c r="AW216" s="52"/>
      <c r="AX216" s="52"/>
      <c r="AY216" s="52"/>
      <c r="AZ216" s="52"/>
      <c r="BA216" s="52"/>
      <c r="BB216" s="52"/>
      <c r="BC216" s="52">
        <f t="shared" ref="BC216:BC222" si="1320">BD216+BE216+BF216</f>
        <v>0</v>
      </c>
      <c r="BD216" s="52"/>
      <c r="BE216" s="52"/>
      <c r="BF216" s="52"/>
      <c r="BG216" s="52">
        <f t="shared" ref="BG216:BG222" si="1321">ROUND((AY216+AZ216+BA216)*20%,0)</f>
        <v>0</v>
      </c>
      <c r="BH216" s="52">
        <f t="shared" ref="BH216:BH222" si="1322">ROUND((BD216+BE216)*20%,0)</f>
        <v>0</v>
      </c>
      <c r="BI216" s="52">
        <v>40957.498251880737</v>
      </c>
      <c r="BJ216" s="52">
        <v>18700</v>
      </c>
      <c r="BK216" s="53">
        <f t="shared" ref="BK216:BK222" si="1323">IF(BG216=0,0,ROUND((AZ216+BA216)/BI216/10,2)+BN216)*-1</f>
        <v>0</v>
      </c>
      <c r="BL216" s="53">
        <f t="shared" ref="BL216:BL222" si="1324">IF(BH216=0,0,ROUND((BE216)/BJ216/10,2)+BO216)*-1</f>
        <v>0</v>
      </c>
      <c r="BM216" s="53">
        <f t="shared" ref="BM216:BM222" si="1325">SUM(BK216:BL216)</f>
        <v>0</v>
      </c>
    </row>
    <row r="217" spans="1:65" x14ac:dyDescent="0.25">
      <c r="A217" s="2">
        <v>1468</v>
      </c>
      <c r="B217" s="18">
        <v>600099504</v>
      </c>
      <c r="C217" s="18" t="s">
        <v>146</v>
      </c>
      <c r="D217" s="2">
        <v>3114</v>
      </c>
      <c r="E217" s="2" t="s">
        <v>70</v>
      </c>
      <c r="F217" s="18" t="s">
        <v>61</v>
      </c>
      <c r="G217" s="52">
        <f t="shared" si="1302"/>
        <v>0</v>
      </c>
      <c r="H217" s="52">
        <f t="shared" si="1303"/>
        <v>0</v>
      </c>
      <c r="I217" s="52"/>
      <c r="J217" s="52"/>
      <c r="K217" s="52"/>
      <c r="L217" s="52"/>
      <c r="M217" s="52"/>
      <c r="N217" s="52"/>
      <c r="O217" s="52">
        <f t="shared" si="1304"/>
        <v>0</v>
      </c>
      <c r="P217" s="52"/>
      <c r="Q217" s="52"/>
      <c r="R217" s="52"/>
      <c r="S217" s="52">
        <f t="shared" si="1305"/>
        <v>0</v>
      </c>
      <c r="T217" s="52">
        <f t="shared" si="1306"/>
        <v>0</v>
      </c>
      <c r="U217" s="52">
        <v>50262</v>
      </c>
      <c r="V217" s="52">
        <v>19770</v>
      </c>
      <c r="W217" s="53">
        <f t="shared" si="1307"/>
        <v>0</v>
      </c>
      <c r="X217" s="53">
        <f t="shared" si="1308"/>
        <v>0</v>
      </c>
      <c r="Y217" s="53">
        <f t="shared" si="1309"/>
        <v>0</v>
      </c>
      <c r="Z217" s="52">
        <f t="shared" si="1310"/>
        <v>0</v>
      </c>
      <c r="AA217" s="52">
        <f t="shared" si="1311"/>
        <v>0</v>
      </c>
      <c r="AB217" s="52"/>
      <c r="AC217" s="52"/>
      <c r="AD217" s="52"/>
      <c r="AE217" s="52"/>
      <c r="AF217" s="52"/>
      <c r="AG217" s="52"/>
      <c r="AH217" s="52">
        <f t="shared" si="1312"/>
        <v>0</v>
      </c>
      <c r="AI217" s="52"/>
      <c r="AJ217" s="52"/>
      <c r="AK217" s="52"/>
      <c r="AL217" s="52">
        <f t="shared" si="1313"/>
        <v>0</v>
      </c>
      <c r="AM217" s="52">
        <f t="shared" si="1314"/>
        <v>0</v>
      </c>
      <c r="AN217" s="52">
        <v>50262</v>
      </c>
      <c r="AO217" s="52">
        <v>19770</v>
      </c>
      <c r="AP217" s="53">
        <f t="shared" si="1315"/>
        <v>0</v>
      </c>
      <c r="AQ217" s="53">
        <f t="shared" si="1316"/>
        <v>0</v>
      </c>
      <c r="AR217" s="53">
        <f t="shared" si="1317"/>
        <v>0</v>
      </c>
      <c r="AS217" s="75">
        <v>0</v>
      </c>
      <c r="AT217" s="75">
        <v>0</v>
      </c>
      <c r="AU217" s="52">
        <f t="shared" si="1318"/>
        <v>0</v>
      </c>
      <c r="AV217" s="52">
        <f t="shared" si="1319"/>
        <v>0</v>
      </c>
      <c r="AW217" s="52"/>
      <c r="AX217" s="52"/>
      <c r="AY217" s="52"/>
      <c r="AZ217" s="52"/>
      <c r="BA217" s="52"/>
      <c r="BB217" s="52"/>
      <c r="BC217" s="52">
        <f t="shared" si="1320"/>
        <v>0</v>
      </c>
      <c r="BD217" s="52"/>
      <c r="BE217" s="52"/>
      <c r="BF217" s="52"/>
      <c r="BG217" s="52">
        <f t="shared" si="1321"/>
        <v>0</v>
      </c>
      <c r="BH217" s="52">
        <f t="shared" si="1322"/>
        <v>0</v>
      </c>
      <c r="BI217" s="52">
        <v>50262</v>
      </c>
      <c r="BJ217" s="52">
        <v>19770</v>
      </c>
      <c r="BK217" s="53">
        <f t="shared" si="1323"/>
        <v>0</v>
      </c>
      <c r="BL217" s="53">
        <f t="shared" si="1324"/>
        <v>0</v>
      </c>
      <c r="BM217" s="53">
        <f t="shared" si="1325"/>
        <v>0</v>
      </c>
    </row>
    <row r="218" spans="1:65" x14ac:dyDescent="0.25">
      <c r="A218" s="2">
        <v>1468</v>
      </c>
      <c r="B218" s="18">
        <v>600099504</v>
      </c>
      <c r="C218" s="18" t="s">
        <v>146</v>
      </c>
      <c r="D218" s="2">
        <v>3114</v>
      </c>
      <c r="E218" s="2" t="s">
        <v>71</v>
      </c>
      <c r="F218" s="18" t="s">
        <v>61</v>
      </c>
      <c r="G218" s="52">
        <f t="shared" si="1302"/>
        <v>0</v>
      </c>
      <c r="H218" s="52">
        <f t="shared" si="1303"/>
        <v>0</v>
      </c>
      <c r="I218" s="52"/>
      <c r="J218" s="52"/>
      <c r="K218" s="52"/>
      <c r="L218" s="52"/>
      <c r="M218" s="52"/>
      <c r="N218" s="52"/>
      <c r="O218" s="52">
        <f t="shared" si="1304"/>
        <v>0</v>
      </c>
      <c r="P218" s="52"/>
      <c r="Q218" s="52"/>
      <c r="R218" s="52"/>
      <c r="S218" s="52">
        <f t="shared" si="1305"/>
        <v>0</v>
      </c>
      <c r="T218" s="52">
        <f t="shared" si="1306"/>
        <v>0</v>
      </c>
      <c r="U218" s="52">
        <v>50262</v>
      </c>
      <c r="V218" s="52">
        <v>19770</v>
      </c>
      <c r="W218" s="53">
        <f t="shared" si="1307"/>
        <v>0</v>
      </c>
      <c r="X218" s="53">
        <f t="shared" si="1308"/>
        <v>0</v>
      </c>
      <c r="Y218" s="53">
        <f t="shared" si="1309"/>
        <v>0</v>
      </c>
      <c r="Z218" s="52">
        <f t="shared" si="1310"/>
        <v>0</v>
      </c>
      <c r="AA218" s="52">
        <f t="shared" si="1311"/>
        <v>0</v>
      </c>
      <c r="AB218" s="52"/>
      <c r="AC218" s="52"/>
      <c r="AD218" s="52"/>
      <c r="AE218" s="52"/>
      <c r="AF218" s="52"/>
      <c r="AG218" s="52"/>
      <c r="AH218" s="52">
        <f t="shared" si="1312"/>
        <v>0</v>
      </c>
      <c r="AI218" s="52"/>
      <c r="AJ218" s="52"/>
      <c r="AK218" s="52"/>
      <c r="AL218" s="52">
        <f t="shared" si="1313"/>
        <v>0</v>
      </c>
      <c r="AM218" s="52">
        <f t="shared" si="1314"/>
        <v>0</v>
      </c>
      <c r="AN218" s="52">
        <v>31092</v>
      </c>
      <c r="AO218" s="52">
        <v>19770</v>
      </c>
      <c r="AP218" s="53">
        <f t="shared" si="1315"/>
        <v>0</v>
      </c>
      <c r="AQ218" s="53">
        <f t="shared" si="1316"/>
        <v>0</v>
      </c>
      <c r="AR218" s="53">
        <f t="shared" si="1317"/>
        <v>0</v>
      </c>
      <c r="AS218" s="75">
        <v>0</v>
      </c>
      <c r="AT218" s="75">
        <v>0</v>
      </c>
      <c r="AU218" s="52">
        <f t="shared" si="1318"/>
        <v>0</v>
      </c>
      <c r="AV218" s="52">
        <f t="shared" si="1319"/>
        <v>0</v>
      </c>
      <c r="AW218" s="52"/>
      <c r="AX218" s="52"/>
      <c r="AY218" s="52"/>
      <c r="AZ218" s="52"/>
      <c r="BA218" s="52"/>
      <c r="BB218" s="52"/>
      <c r="BC218" s="52">
        <f t="shared" si="1320"/>
        <v>0</v>
      </c>
      <c r="BD218" s="52"/>
      <c r="BE218" s="52"/>
      <c r="BF218" s="52"/>
      <c r="BG218" s="52">
        <f t="shared" si="1321"/>
        <v>0</v>
      </c>
      <c r="BH218" s="52">
        <f t="shared" si="1322"/>
        <v>0</v>
      </c>
      <c r="BI218" s="52">
        <v>31092</v>
      </c>
      <c r="BJ218" s="52">
        <v>19770</v>
      </c>
      <c r="BK218" s="53">
        <f t="shared" si="1323"/>
        <v>0</v>
      </c>
      <c r="BL218" s="53">
        <f t="shared" si="1324"/>
        <v>0</v>
      </c>
      <c r="BM218" s="53">
        <f t="shared" si="1325"/>
        <v>0</v>
      </c>
    </row>
    <row r="219" spans="1:65" x14ac:dyDescent="0.25">
      <c r="A219" s="2">
        <v>1468</v>
      </c>
      <c r="B219" s="18">
        <v>600099504</v>
      </c>
      <c r="C219" s="18" t="s">
        <v>146</v>
      </c>
      <c r="D219" s="2">
        <v>3114</v>
      </c>
      <c r="E219" s="2" t="s">
        <v>62</v>
      </c>
      <c r="F219" s="18" t="s">
        <v>218</v>
      </c>
      <c r="G219" s="52">
        <f t="shared" si="1302"/>
        <v>0</v>
      </c>
      <c r="H219" s="52">
        <f t="shared" si="1303"/>
        <v>0</v>
      </c>
      <c r="I219" s="52"/>
      <c r="J219" s="52"/>
      <c r="K219" s="52"/>
      <c r="L219" s="52"/>
      <c r="M219" s="52"/>
      <c r="N219" s="52"/>
      <c r="O219" s="52">
        <f t="shared" si="1304"/>
        <v>0</v>
      </c>
      <c r="P219" s="52"/>
      <c r="Q219" s="52"/>
      <c r="R219" s="52"/>
      <c r="S219" s="52">
        <f t="shared" si="1305"/>
        <v>0</v>
      </c>
      <c r="T219" s="52">
        <f t="shared" si="1306"/>
        <v>0</v>
      </c>
      <c r="U219" s="55" t="s">
        <v>233</v>
      </c>
      <c r="V219" s="55" t="s">
        <v>233</v>
      </c>
      <c r="W219" s="53">
        <f t="shared" si="1307"/>
        <v>0</v>
      </c>
      <c r="X219" s="53">
        <f t="shared" si="1308"/>
        <v>0</v>
      </c>
      <c r="Y219" s="53">
        <f t="shared" si="1309"/>
        <v>0</v>
      </c>
      <c r="Z219" s="52">
        <f t="shared" si="1310"/>
        <v>0</v>
      </c>
      <c r="AA219" s="52">
        <f t="shared" si="1311"/>
        <v>0</v>
      </c>
      <c r="AB219" s="52"/>
      <c r="AC219" s="52"/>
      <c r="AD219" s="52"/>
      <c r="AE219" s="52"/>
      <c r="AF219" s="52"/>
      <c r="AG219" s="52"/>
      <c r="AH219" s="52">
        <f t="shared" si="1312"/>
        <v>0</v>
      </c>
      <c r="AI219" s="52"/>
      <c r="AJ219" s="52"/>
      <c r="AK219" s="52"/>
      <c r="AL219" s="52">
        <f t="shared" si="1313"/>
        <v>0</v>
      </c>
      <c r="AM219" s="52">
        <f t="shared" si="1314"/>
        <v>0</v>
      </c>
      <c r="AN219" s="55" t="s">
        <v>233</v>
      </c>
      <c r="AO219" s="55" t="s">
        <v>233</v>
      </c>
      <c r="AP219" s="53">
        <f t="shared" si="1315"/>
        <v>0</v>
      </c>
      <c r="AQ219" s="53">
        <f t="shared" si="1316"/>
        <v>0</v>
      </c>
      <c r="AR219" s="53">
        <f t="shared" si="1317"/>
        <v>0</v>
      </c>
      <c r="AS219" s="75">
        <v>0</v>
      </c>
      <c r="AT219" s="75">
        <v>0</v>
      </c>
      <c r="AU219" s="52">
        <f t="shared" si="1318"/>
        <v>0</v>
      </c>
      <c r="AV219" s="52">
        <f t="shared" si="1319"/>
        <v>0</v>
      </c>
      <c r="AW219" s="52"/>
      <c r="AX219" s="52"/>
      <c r="AY219" s="52"/>
      <c r="AZ219" s="52"/>
      <c r="BA219" s="52"/>
      <c r="BB219" s="52"/>
      <c r="BC219" s="52">
        <f t="shared" si="1320"/>
        <v>0</v>
      </c>
      <c r="BD219" s="52"/>
      <c r="BE219" s="52"/>
      <c r="BF219" s="52"/>
      <c r="BG219" s="52">
        <f t="shared" si="1321"/>
        <v>0</v>
      </c>
      <c r="BH219" s="52">
        <f t="shared" si="1322"/>
        <v>0</v>
      </c>
      <c r="BI219" s="55" t="s">
        <v>233</v>
      </c>
      <c r="BJ219" s="55" t="s">
        <v>233</v>
      </c>
      <c r="BK219" s="53">
        <f t="shared" si="1323"/>
        <v>0</v>
      </c>
      <c r="BL219" s="53">
        <f t="shared" si="1324"/>
        <v>0</v>
      </c>
      <c r="BM219" s="53">
        <f t="shared" si="1325"/>
        <v>0</v>
      </c>
    </row>
    <row r="220" spans="1:65" x14ac:dyDescent="0.25">
      <c r="A220" s="2">
        <v>1468</v>
      </c>
      <c r="B220" s="18">
        <v>600099504</v>
      </c>
      <c r="C220" s="18" t="s">
        <v>146</v>
      </c>
      <c r="D220" s="2">
        <v>3141</v>
      </c>
      <c r="E220" s="2" t="s">
        <v>63</v>
      </c>
      <c r="F220" s="18" t="s">
        <v>218</v>
      </c>
      <c r="G220" s="52">
        <f t="shared" si="1302"/>
        <v>0</v>
      </c>
      <c r="H220" s="52">
        <f t="shared" si="1303"/>
        <v>0</v>
      </c>
      <c r="I220" s="52"/>
      <c r="J220" s="52"/>
      <c r="K220" s="52"/>
      <c r="L220" s="52"/>
      <c r="M220" s="52"/>
      <c r="N220" s="52"/>
      <c r="O220" s="52">
        <f t="shared" si="1304"/>
        <v>0</v>
      </c>
      <c r="P220" s="52"/>
      <c r="Q220" s="52"/>
      <c r="R220" s="52"/>
      <c r="S220" s="52">
        <f t="shared" si="1305"/>
        <v>0</v>
      </c>
      <c r="T220" s="52">
        <f t="shared" si="1306"/>
        <v>0</v>
      </c>
      <c r="U220" s="54" t="s">
        <v>233</v>
      </c>
      <c r="V220" s="52">
        <v>24500</v>
      </c>
      <c r="W220" s="53">
        <f t="shared" si="1307"/>
        <v>0</v>
      </c>
      <c r="X220" s="53">
        <f t="shared" si="1308"/>
        <v>0</v>
      </c>
      <c r="Y220" s="53">
        <f t="shared" si="1309"/>
        <v>0</v>
      </c>
      <c r="Z220" s="52">
        <f t="shared" si="1310"/>
        <v>0</v>
      </c>
      <c r="AA220" s="52">
        <f t="shared" si="1311"/>
        <v>0</v>
      </c>
      <c r="AB220" s="52"/>
      <c r="AC220" s="52"/>
      <c r="AD220" s="52"/>
      <c r="AE220" s="52"/>
      <c r="AF220" s="52"/>
      <c r="AG220" s="52"/>
      <c r="AH220" s="52">
        <f t="shared" si="1312"/>
        <v>0</v>
      </c>
      <c r="AI220" s="52"/>
      <c r="AJ220" s="52"/>
      <c r="AK220" s="52"/>
      <c r="AL220" s="52">
        <f t="shared" si="1313"/>
        <v>0</v>
      </c>
      <c r="AM220" s="52">
        <f t="shared" si="1314"/>
        <v>0</v>
      </c>
      <c r="AN220" s="54" t="s">
        <v>233</v>
      </c>
      <c r="AO220" s="52">
        <v>24500</v>
      </c>
      <c r="AP220" s="53">
        <f t="shared" si="1315"/>
        <v>0</v>
      </c>
      <c r="AQ220" s="53">
        <f t="shared" si="1316"/>
        <v>0</v>
      </c>
      <c r="AR220" s="53">
        <f t="shared" si="1317"/>
        <v>0</v>
      </c>
      <c r="AS220" s="75">
        <v>0</v>
      </c>
      <c r="AT220" s="75">
        <v>0</v>
      </c>
      <c r="AU220" s="52">
        <f t="shared" si="1318"/>
        <v>0</v>
      </c>
      <c r="AV220" s="52">
        <f t="shared" si="1319"/>
        <v>0</v>
      </c>
      <c r="AW220" s="52"/>
      <c r="AX220" s="52"/>
      <c r="AY220" s="52"/>
      <c r="AZ220" s="52"/>
      <c r="BA220" s="52"/>
      <c r="BB220" s="52"/>
      <c r="BC220" s="52">
        <f t="shared" si="1320"/>
        <v>0</v>
      </c>
      <c r="BD220" s="52"/>
      <c r="BE220" s="52"/>
      <c r="BF220" s="52"/>
      <c r="BG220" s="52">
        <f t="shared" si="1321"/>
        <v>0</v>
      </c>
      <c r="BH220" s="52">
        <f t="shared" si="1322"/>
        <v>0</v>
      </c>
      <c r="BI220" s="54" t="s">
        <v>233</v>
      </c>
      <c r="BJ220" s="52">
        <v>24500</v>
      </c>
      <c r="BK220" s="53">
        <f t="shared" si="1323"/>
        <v>0</v>
      </c>
      <c r="BL220" s="53">
        <f t="shared" si="1324"/>
        <v>0</v>
      </c>
      <c r="BM220" s="53">
        <f t="shared" si="1325"/>
        <v>0</v>
      </c>
    </row>
    <row r="221" spans="1:65" x14ac:dyDescent="0.25">
      <c r="A221" s="2">
        <v>1468</v>
      </c>
      <c r="B221" s="18">
        <v>600099504</v>
      </c>
      <c r="C221" s="18" t="s">
        <v>146</v>
      </c>
      <c r="D221" s="2">
        <v>3143</v>
      </c>
      <c r="E221" s="2" t="s">
        <v>72</v>
      </c>
      <c r="F221" s="18" t="s">
        <v>61</v>
      </c>
      <c r="G221" s="52">
        <f t="shared" si="1302"/>
        <v>0</v>
      </c>
      <c r="H221" s="52">
        <f t="shared" si="1303"/>
        <v>0</v>
      </c>
      <c r="I221" s="52"/>
      <c r="J221" s="52"/>
      <c r="K221" s="52"/>
      <c r="L221" s="52"/>
      <c r="M221" s="52"/>
      <c r="N221" s="52"/>
      <c r="O221" s="52">
        <f t="shared" si="1304"/>
        <v>0</v>
      </c>
      <c r="P221" s="52"/>
      <c r="Q221" s="52"/>
      <c r="R221" s="52"/>
      <c r="S221" s="52">
        <f t="shared" si="1305"/>
        <v>0</v>
      </c>
      <c r="T221" s="52">
        <f t="shared" si="1306"/>
        <v>0</v>
      </c>
      <c r="U221" s="52">
        <v>38981.54660809991</v>
      </c>
      <c r="V221" s="52" t="s">
        <v>233</v>
      </c>
      <c r="W221" s="53">
        <f t="shared" si="1307"/>
        <v>0</v>
      </c>
      <c r="X221" s="53">
        <f t="shared" si="1308"/>
        <v>0</v>
      </c>
      <c r="Y221" s="53">
        <f t="shared" si="1309"/>
        <v>0</v>
      </c>
      <c r="Z221" s="52">
        <f t="shared" si="1310"/>
        <v>0</v>
      </c>
      <c r="AA221" s="52">
        <f t="shared" si="1311"/>
        <v>0</v>
      </c>
      <c r="AB221" s="52"/>
      <c r="AC221" s="52"/>
      <c r="AD221" s="52"/>
      <c r="AE221" s="52"/>
      <c r="AF221" s="52"/>
      <c r="AG221" s="52"/>
      <c r="AH221" s="52">
        <f t="shared" si="1312"/>
        <v>0</v>
      </c>
      <c r="AI221" s="52"/>
      <c r="AJ221" s="52"/>
      <c r="AK221" s="52"/>
      <c r="AL221" s="52">
        <f t="shared" si="1313"/>
        <v>0</v>
      </c>
      <c r="AM221" s="52">
        <f t="shared" si="1314"/>
        <v>0</v>
      </c>
      <c r="AN221" s="52">
        <v>38981.54660809991</v>
      </c>
      <c r="AO221" s="52" t="s">
        <v>233</v>
      </c>
      <c r="AP221" s="53">
        <f t="shared" si="1315"/>
        <v>0</v>
      </c>
      <c r="AQ221" s="53">
        <f t="shared" si="1316"/>
        <v>0</v>
      </c>
      <c r="AR221" s="53">
        <f t="shared" si="1317"/>
        <v>0</v>
      </c>
      <c r="AS221" s="75">
        <v>0</v>
      </c>
      <c r="AT221" s="75">
        <v>0</v>
      </c>
      <c r="AU221" s="52">
        <f t="shared" si="1318"/>
        <v>0</v>
      </c>
      <c r="AV221" s="52">
        <f t="shared" si="1319"/>
        <v>0</v>
      </c>
      <c r="AW221" s="52"/>
      <c r="AX221" s="52"/>
      <c r="AY221" s="52"/>
      <c r="AZ221" s="52"/>
      <c r="BA221" s="52"/>
      <c r="BB221" s="52"/>
      <c r="BC221" s="52">
        <f t="shared" si="1320"/>
        <v>0</v>
      </c>
      <c r="BD221" s="52"/>
      <c r="BE221" s="52"/>
      <c r="BF221" s="52"/>
      <c r="BG221" s="52">
        <f t="shared" si="1321"/>
        <v>0</v>
      </c>
      <c r="BH221" s="52">
        <f t="shared" si="1322"/>
        <v>0</v>
      </c>
      <c r="BI221" s="52">
        <v>38981.54660809991</v>
      </c>
      <c r="BJ221" s="52" t="s">
        <v>233</v>
      </c>
      <c r="BK221" s="53">
        <f t="shared" si="1323"/>
        <v>0</v>
      </c>
      <c r="BL221" s="53">
        <f t="shared" si="1324"/>
        <v>0</v>
      </c>
      <c r="BM221" s="53">
        <f t="shared" si="1325"/>
        <v>0</v>
      </c>
    </row>
    <row r="222" spans="1:65" x14ac:dyDescent="0.25">
      <c r="A222" s="2">
        <v>1468</v>
      </c>
      <c r="B222" s="18">
        <v>600099504</v>
      </c>
      <c r="C222" s="18" t="s">
        <v>146</v>
      </c>
      <c r="D222" s="2">
        <v>3143</v>
      </c>
      <c r="E222" s="2" t="s">
        <v>139</v>
      </c>
      <c r="F222" s="18" t="s">
        <v>218</v>
      </c>
      <c r="G222" s="52">
        <f t="shared" si="1302"/>
        <v>0</v>
      </c>
      <c r="H222" s="52">
        <f t="shared" si="1303"/>
        <v>0</v>
      </c>
      <c r="I222" s="52"/>
      <c r="J222" s="52"/>
      <c r="K222" s="52"/>
      <c r="L222" s="52"/>
      <c r="M222" s="52"/>
      <c r="N222" s="52"/>
      <c r="O222" s="52">
        <f t="shared" si="1304"/>
        <v>0</v>
      </c>
      <c r="P222" s="52"/>
      <c r="Q222" s="52"/>
      <c r="R222" s="52"/>
      <c r="S222" s="52">
        <f t="shared" si="1305"/>
        <v>0</v>
      </c>
      <c r="T222" s="52">
        <f t="shared" si="1306"/>
        <v>0</v>
      </c>
      <c r="U222" s="52" t="s">
        <v>233</v>
      </c>
      <c r="V222" s="52">
        <v>19800</v>
      </c>
      <c r="W222" s="53">
        <f t="shared" si="1307"/>
        <v>0</v>
      </c>
      <c r="X222" s="53">
        <f t="shared" si="1308"/>
        <v>0</v>
      </c>
      <c r="Y222" s="53">
        <f t="shared" si="1309"/>
        <v>0</v>
      </c>
      <c r="Z222" s="52">
        <f t="shared" si="1310"/>
        <v>0</v>
      </c>
      <c r="AA222" s="52">
        <f t="shared" si="1311"/>
        <v>0</v>
      </c>
      <c r="AB222" s="52"/>
      <c r="AC222" s="52"/>
      <c r="AD222" s="52"/>
      <c r="AE222" s="52"/>
      <c r="AF222" s="52"/>
      <c r="AG222" s="52"/>
      <c r="AH222" s="52">
        <f t="shared" si="1312"/>
        <v>0</v>
      </c>
      <c r="AI222" s="52"/>
      <c r="AJ222" s="52"/>
      <c r="AK222" s="52"/>
      <c r="AL222" s="52">
        <f t="shared" si="1313"/>
        <v>0</v>
      </c>
      <c r="AM222" s="52">
        <f t="shared" si="1314"/>
        <v>0</v>
      </c>
      <c r="AN222" s="52" t="s">
        <v>233</v>
      </c>
      <c r="AO222" s="52">
        <v>19800</v>
      </c>
      <c r="AP222" s="53">
        <f t="shared" si="1315"/>
        <v>0</v>
      </c>
      <c r="AQ222" s="53">
        <f t="shared" si="1316"/>
        <v>0</v>
      </c>
      <c r="AR222" s="53">
        <f t="shared" si="1317"/>
        <v>0</v>
      </c>
      <c r="AS222" s="75">
        <v>0</v>
      </c>
      <c r="AT222" s="75">
        <v>0</v>
      </c>
      <c r="AU222" s="52">
        <f t="shared" si="1318"/>
        <v>0</v>
      </c>
      <c r="AV222" s="52">
        <f t="shared" si="1319"/>
        <v>0</v>
      </c>
      <c r="AW222" s="52"/>
      <c r="AX222" s="52"/>
      <c r="AY222" s="52"/>
      <c r="AZ222" s="52"/>
      <c r="BA222" s="52"/>
      <c r="BB222" s="52"/>
      <c r="BC222" s="52">
        <f t="shared" si="1320"/>
        <v>0</v>
      </c>
      <c r="BD222" s="52"/>
      <c r="BE222" s="52"/>
      <c r="BF222" s="52"/>
      <c r="BG222" s="52">
        <f t="shared" si="1321"/>
        <v>0</v>
      </c>
      <c r="BH222" s="52">
        <f t="shared" si="1322"/>
        <v>0</v>
      </c>
      <c r="BI222" s="52" t="s">
        <v>233</v>
      </c>
      <c r="BJ222" s="52">
        <v>19800</v>
      </c>
      <c r="BK222" s="53">
        <f t="shared" si="1323"/>
        <v>0</v>
      </c>
      <c r="BL222" s="53">
        <f t="shared" si="1324"/>
        <v>0</v>
      </c>
      <c r="BM222" s="53">
        <f t="shared" si="1325"/>
        <v>0</v>
      </c>
    </row>
    <row r="223" spans="1:65" x14ac:dyDescent="0.25">
      <c r="A223" s="23"/>
      <c r="B223" s="24"/>
      <c r="C223" s="24" t="s">
        <v>204</v>
      </c>
      <c r="D223" s="23"/>
      <c r="E223" s="23"/>
      <c r="F223" s="24"/>
      <c r="G223" s="25">
        <f t="shared" ref="G223:S223" si="1326">SUM(G216:G222)</f>
        <v>0</v>
      </c>
      <c r="H223" s="25">
        <f t="shared" si="1326"/>
        <v>0</v>
      </c>
      <c r="I223" s="25">
        <f t="shared" si="1326"/>
        <v>0</v>
      </c>
      <c r="J223" s="25">
        <f t="shared" si="1326"/>
        <v>0</v>
      </c>
      <c r="K223" s="25">
        <f t="shared" si="1326"/>
        <v>0</v>
      </c>
      <c r="L223" s="25">
        <f t="shared" si="1326"/>
        <v>0</v>
      </c>
      <c r="M223" s="25">
        <f t="shared" si="1326"/>
        <v>0</v>
      </c>
      <c r="N223" s="25">
        <f t="shared" si="1326"/>
        <v>0</v>
      </c>
      <c r="O223" s="25">
        <f t="shared" si="1326"/>
        <v>0</v>
      </c>
      <c r="P223" s="25">
        <f t="shared" si="1326"/>
        <v>0</v>
      </c>
      <c r="Q223" s="25">
        <f t="shared" si="1326"/>
        <v>0</v>
      </c>
      <c r="R223" s="25">
        <f t="shared" si="1326"/>
        <v>0</v>
      </c>
      <c r="S223" s="25">
        <f t="shared" si="1326"/>
        <v>0</v>
      </c>
      <c r="T223" s="25">
        <f>SUM(T216:T222)</f>
        <v>0</v>
      </c>
      <c r="U223" s="34" t="s">
        <v>97</v>
      </c>
      <c r="V223" s="34" t="s">
        <v>97</v>
      </c>
      <c r="W223" s="26">
        <f t="shared" ref="W223:AL223" si="1327">SUM(W216:W222)</f>
        <v>0</v>
      </c>
      <c r="X223" s="26">
        <f t="shared" si="1327"/>
        <v>0</v>
      </c>
      <c r="Y223" s="26">
        <f t="shared" si="1327"/>
        <v>0</v>
      </c>
      <c r="Z223" s="25">
        <f t="shared" si="1327"/>
        <v>0</v>
      </c>
      <c r="AA223" s="25">
        <f t="shared" si="1327"/>
        <v>0</v>
      </c>
      <c r="AB223" s="25">
        <f t="shared" si="1327"/>
        <v>0</v>
      </c>
      <c r="AC223" s="25">
        <f t="shared" si="1327"/>
        <v>0</v>
      </c>
      <c r="AD223" s="25">
        <f t="shared" si="1327"/>
        <v>0</v>
      </c>
      <c r="AE223" s="25">
        <f t="shared" si="1327"/>
        <v>0</v>
      </c>
      <c r="AF223" s="25">
        <f t="shared" si="1327"/>
        <v>0</v>
      </c>
      <c r="AG223" s="25">
        <f t="shared" si="1327"/>
        <v>0</v>
      </c>
      <c r="AH223" s="25">
        <f t="shared" si="1327"/>
        <v>0</v>
      </c>
      <c r="AI223" s="25">
        <f t="shared" si="1327"/>
        <v>0</v>
      </c>
      <c r="AJ223" s="25">
        <f t="shared" si="1327"/>
        <v>0</v>
      </c>
      <c r="AK223" s="25">
        <f t="shared" si="1327"/>
        <v>0</v>
      </c>
      <c r="AL223" s="25">
        <f t="shared" si="1327"/>
        <v>0</v>
      </c>
      <c r="AM223" s="25">
        <f>SUM(AM216:AM222)</f>
        <v>0</v>
      </c>
      <c r="AN223" s="34" t="s">
        <v>97</v>
      </c>
      <c r="AO223" s="34" t="s">
        <v>97</v>
      </c>
      <c r="AP223" s="26">
        <f t="shared" ref="AP223:AR223" si="1328">SUM(AP216:AP222)</f>
        <v>0</v>
      </c>
      <c r="AQ223" s="26">
        <f t="shared" si="1328"/>
        <v>0</v>
      </c>
      <c r="AR223" s="26">
        <f t="shared" si="1328"/>
        <v>0</v>
      </c>
      <c r="AS223" s="76">
        <v>0</v>
      </c>
      <c r="AT223" s="76">
        <v>0</v>
      </c>
      <c r="AU223" s="25">
        <f t="shared" ref="AU223:BG223" si="1329">SUM(AU216:AU222)</f>
        <v>0</v>
      </c>
      <c r="AV223" s="25">
        <f t="shared" si="1329"/>
        <v>0</v>
      </c>
      <c r="AW223" s="25">
        <f t="shared" si="1329"/>
        <v>0</v>
      </c>
      <c r="AX223" s="25">
        <f t="shared" si="1329"/>
        <v>0</v>
      </c>
      <c r="AY223" s="25">
        <f t="shared" si="1329"/>
        <v>0</v>
      </c>
      <c r="AZ223" s="25">
        <f t="shared" si="1329"/>
        <v>0</v>
      </c>
      <c r="BA223" s="25">
        <f t="shared" si="1329"/>
        <v>0</v>
      </c>
      <c r="BB223" s="25">
        <f t="shared" si="1329"/>
        <v>0</v>
      </c>
      <c r="BC223" s="25">
        <f t="shared" si="1329"/>
        <v>0</v>
      </c>
      <c r="BD223" s="25">
        <f t="shared" si="1329"/>
        <v>0</v>
      </c>
      <c r="BE223" s="25">
        <f t="shared" si="1329"/>
        <v>0</v>
      </c>
      <c r="BF223" s="25">
        <f t="shared" si="1329"/>
        <v>0</v>
      </c>
      <c r="BG223" s="25">
        <f t="shared" si="1329"/>
        <v>0</v>
      </c>
      <c r="BH223" s="25">
        <f>SUM(BH216:BH222)</f>
        <v>0</v>
      </c>
      <c r="BI223" s="34" t="s">
        <v>97</v>
      </c>
      <c r="BJ223" s="34" t="s">
        <v>97</v>
      </c>
      <c r="BK223" s="26">
        <f t="shared" ref="BK223:BM223" si="1330">SUM(BK216:BK222)</f>
        <v>0</v>
      </c>
      <c r="BL223" s="26">
        <f t="shared" si="1330"/>
        <v>0</v>
      </c>
      <c r="BM223" s="26">
        <f t="shared" si="1330"/>
        <v>0</v>
      </c>
    </row>
    <row r="224" spans="1:65" x14ac:dyDescent="0.25">
      <c r="A224" s="2">
        <v>1469</v>
      </c>
      <c r="B224" s="18">
        <v>600024342</v>
      </c>
      <c r="C224" s="18" t="s">
        <v>147</v>
      </c>
      <c r="D224" s="2">
        <v>3114</v>
      </c>
      <c r="E224" s="2" t="s">
        <v>70</v>
      </c>
      <c r="F224" s="18" t="s">
        <v>61</v>
      </c>
      <c r="G224" s="52">
        <f t="shared" ref="G224:G229" si="1331">H224+O224</f>
        <v>0</v>
      </c>
      <c r="H224" s="52">
        <f t="shared" ref="H224:H229" si="1332">J224+K224+L224+M224+N224</f>
        <v>0</v>
      </c>
      <c r="I224" s="52"/>
      <c r="J224" s="52"/>
      <c r="K224" s="52"/>
      <c r="L224" s="52"/>
      <c r="M224" s="52"/>
      <c r="N224" s="52"/>
      <c r="O224" s="52">
        <f t="shared" ref="O224:O229" si="1333">P224+Q224+R224</f>
        <v>0</v>
      </c>
      <c r="P224" s="52"/>
      <c r="Q224" s="52"/>
      <c r="R224" s="52"/>
      <c r="S224" s="52">
        <f t="shared" ref="S224:S229" si="1334">(K224+L224+M224)*-1</f>
        <v>0</v>
      </c>
      <c r="T224" s="52">
        <f t="shared" ref="T224:T229" si="1335">(P224+Q224)*-1</f>
        <v>0</v>
      </c>
      <c r="U224" s="52">
        <v>50262</v>
      </c>
      <c r="V224" s="52">
        <v>19770</v>
      </c>
      <c r="W224" s="53">
        <f t="shared" ref="W224:W229" si="1336">IF(S224=0,0,ROUND((L224+M224)/U224/10,2)*-1)</f>
        <v>0</v>
      </c>
      <c r="X224" s="53">
        <f t="shared" ref="X224:X229" si="1337">IF(T224=0,0,ROUND(Q224/V224/10,2)*-1)</f>
        <v>0</v>
      </c>
      <c r="Y224" s="53">
        <f t="shared" ref="Y224:Y229" si="1338">SUM(W224:X224)</f>
        <v>0</v>
      </c>
      <c r="Z224" s="52">
        <f t="shared" ref="Z224:Z229" si="1339">AA224+AH224</f>
        <v>0</v>
      </c>
      <c r="AA224" s="52">
        <f t="shared" ref="AA224:AA229" si="1340">AC224+AD224+AE224+AF224+AG224</f>
        <v>0</v>
      </c>
      <c r="AB224" s="52"/>
      <c r="AC224" s="52"/>
      <c r="AD224" s="52"/>
      <c r="AE224" s="52"/>
      <c r="AF224" s="52"/>
      <c r="AG224" s="52"/>
      <c r="AH224" s="52">
        <f t="shared" ref="AH224:AH229" si="1341">AI224+AJ224+AK224</f>
        <v>0</v>
      </c>
      <c r="AI224" s="52"/>
      <c r="AJ224" s="52"/>
      <c r="AK224" s="52"/>
      <c r="AL224" s="52">
        <f t="shared" ref="AL224:AL229" si="1342">ROUND((AD224+AE224+AF224)*20%,0)</f>
        <v>0</v>
      </c>
      <c r="AM224" s="52">
        <f t="shared" ref="AM224:AM229" si="1343">ROUND((AI224+AJ224)*20%,0)</f>
        <v>0</v>
      </c>
      <c r="AN224" s="52">
        <v>50262</v>
      </c>
      <c r="AO224" s="52">
        <v>19770</v>
      </c>
      <c r="AP224" s="53">
        <f t="shared" ref="AP224:AP229" si="1344">IF(AL224=0,0,ROUND((AE224+AF224)/AN224/10,2)+AS224)*-1</f>
        <v>0</v>
      </c>
      <c r="AQ224" s="53">
        <f t="shared" ref="AQ224:AQ229" si="1345">IF(AM224=0,0,ROUND((AJ224)/AO224/10,2)+AT224)*-1</f>
        <v>0</v>
      </c>
      <c r="AR224" s="53">
        <f t="shared" ref="AR224:AR229" si="1346">SUM(AP224:AQ224)</f>
        <v>0</v>
      </c>
      <c r="AS224" s="75">
        <v>0</v>
      </c>
      <c r="AT224" s="75">
        <v>0</v>
      </c>
      <c r="AU224" s="52">
        <f t="shared" ref="AU224:AU229" si="1347">AV224+BC224</f>
        <v>0</v>
      </c>
      <c r="AV224" s="52">
        <f t="shared" ref="AV224:AV229" si="1348">AX224+AY224+AZ224+BA224+BB224</f>
        <v>0</v>
      </c>
      <c r="AW224" s="52"/>
      <c r="AX224" s="52"/>
      <c r="AY224" s="52"/>
      <c r="AZ224" s="52"/>
      <c r="BA224" s="52"/>
      <c r="BB224" s="52"/>
      <c r="BC224" s="52">
        <f t="shared" ref="BC224:BC229" si="1349">BD224+BE224+BF224</f>
        <v>0</v>
      </c>
      <c r="BD224" s="52"/>
      <c r="BE224" s="52"/>
      <c r="BF224" s="52"/>
      <c r="BG224" s="52">
        <f t="shared" ref="BG224:BG229" si="1350">ROUND((AY224+AZ224+BA224)*20%,0)</f>
        <v>0</v>
      </c>
      <c r="BH224" s="52">
        <f t="shared" ref="BH224:BH229" si="1351">ROUND((BD224+BE224)*20%,0)</f>
        <v>0</v>
      </c>
      <c r="BI224" s="52">
        <v>50262</v>
      </c>
      <c r="BJ224" s="52">
        <v>19770</v>
      </c>
      <c r="BK224" s="53">
        <f t="shared" ref="BK224:BK229" si="1352">IF(BG224=0,0,ROUND((AZ224+BA224)/BI224/10,2)+BN224)*-1</f>
        <v>0</v>
      </c>
      <c r="BL224" s="53">
        <f t="shared" ref="BL224:BL229" si="1353">IF(BH224=0,0,ROUND((BE224)/BJ224/10,2)+BO224)*-1</f>
        <v>0</v>
      </c>
      <c r="BM224" s="53">
        <f t="shared" ref="BM224:BM229" si="1354">SUM(BK224:BL224)</f>
        <v>0</v>
      </c>
    </row>
    <row r="225" spans="1:65" x14ac:dyDescent="0.25">
      <c r="A225" s="2">
        <v>1469</v>
      </c>
      <c r="B225" s="18">
        <v>600024342</v>
      </c>
      <c r="C225" s="18" t="s">
        <v>147</v>
      </c>
      <c r="D225" s="2">
        <v>3114</v>
      </c>
      <c r="E225" s="2" t="s">
        <v>71</v>
      </c>
      <c r="F225" s="18" t="s">
        <v>61</v>
      </c>
      <c r="G225" s="52">
        <f t="shared" si="1331"/>
        <v>0</v>
      </c>
      <c r="H225" s="52">
        <f t="shared" si="1332"/>
        <v>0</v>
      </c>
      <c r="I225" s="52"/>
      <c r="J225" s="52"/>
      <c r="K225" s="52"/>
      <c r="L225" s="52"/>
      <c r="M225" s="52"/>
      <c r="N225" s="52"/>
      <c r="O225" s="52">
        <f t="shared" si="1333"/>
        <v>0</v>
      </c>
      <c r="P225" s="52"/>
      <c r="Q225" s="52"/>
      <c r="R225" s="52"/>
      <c r="S225" s="52">
        <f t="shared" si="1334"/>
        <v>0</v>
      </c>
      <c r="T225" s="52">
        <f t="shared" si="1335"/>
        <v>0</v>
      </c>
      <c r="U225" s="52">
        <v>50262</v>
      </c>
      <c r="V225" s="52">
        <v>19770</v>
      </c>
      <c r="W225" s="53">
        <f t="shared" si="1336"/>
        <v>0</v>
      </c>
      <c r="X225" s="53">
        <f t="shared" si="1337"/>
        <v>0</v>
      </c>
      <c r="Y225" s="53">
        <f t="shared" si="1338"/>
        <v>0</v>
      </c>
      <c r="Z225" s="52">
        <f t="shared" si="1339"/>
        <v>0</v>
      </c>
      <c r="AA225" s="52">
        <f t="shared" si="1340"/>
        <v>0</v>
      </c>
      <c r="AB225" s="52"/>
      <c r="AC225" s="52"/>
      <c r="AD225" s="52"/>
      <c r="AE225" s="52"/>
      <c r="AF225" s="52"/>
      <c r="AG225" s="52"/>
      <c r="AH225" s="52">
        <f t="shared" si="1341"/>
        <v>0</v>
      </c>
      <c r="AI225" s="52"/>
      <c r="AJ225" s="52"/>
      <c r="AK225" s="52"/>
      <c r="AL225" s="52">
        <f t="shared" si="1342"/>
        <v>0</v>
      </c>
      <c r="AM225" s="52">
        <f t="shared" si="1343"/>
        <v>0</v>
      </c>
      <c r="AN225" s="52">
        <v>31092</v>
      </c>
      <c r="AO225" s="52">
        <v>19770</v>
      </c>
      <c r="AP225" s="53">
        <f t="shared" si="1344"/>
        <v>0</v>
      </c>
      <c r="AQ225" s="53">
        <f t="shared" si="1345"/>
        <v>0</v>
      </c>
      <c r="AR225" s="53">
        <f t="shared" si="1346"/>
        <v>0</v>
      </c>
      <c r="AS225" s="75">
        <v>0</v>
      </c>
      <c r="AT225" s="75">
        <v>0</v>
      </c>
      <c r="AU225" s="52">
        <f t="shared" si="1347"/>
        <v>0</v>
      </c>
      <c r="AV225" s="52">
        <f t="shared" si="1348"/>
        <v>0</v>
      </c>
      <c r="AW225" s="52"/>
      <c r="AX225" s="52"/>
      <c r="AY225" s="52"/>
      <c r="AZ225" s="52"/>
      <c r="BA225" s="52"/>
      <c r="BB225" s="52"/>
      <c r="BC225" s="52">
        <f t="shared" si="1349"/>
        <v>0</v>
      </c>
      <c r="BD225" s="52"/>
      <c r="BE225" s="52"/>
      <c r="BF225" s="52"/>
      <c r="BG225" s="52">
        <f t="shared" si="1350"/>
        <v>0</v>
      </c>
      <c r="BH225" s="52">
        <f t="shared" si="1351"/>
        <v>0</v>
      </c>
      <c r="BI225" s="52">
        <v>31092</v>
      </c>
      <c r="BJ225" s="52">
        <v>19770</v>
      </c>
      <c r="BK225" s="53">
        <f t="shared" si="1352"/>
        <v>0</v>
      </c>
      <c r="BL225" s="53">
        <f t="shared" si="1353"/>
        <v>0</v>
      </c>
      <c r="BM225" s="53">
        <f t="shared" si="1354"/>
        <v>0</v>
      </c>
    </row>
    <row r="226" spans="1:65" x14ac:dyDescent="0.25">
      <c r="A226" s="2">
        <v>1469</v>
      </c>
      <c r="B226" s="18">
        <v>600024342</v>
      </c>
      <c r="C226" s="18" t="s">
        <v>147</v>
      </c>
      <c r="D226" s="2">
        <v>3114</v>
      </c>
      <c r="E226" s="2" t="s">
        <v>62</v>
      </c>
      <c r="F226" s="18" t="s">
        <v>218</v>
      </c>
      <c r="G226" s="52">
        <f t="shared" si="1331"/>
        <v>0</v>
      </c>
      <c r="H226" s="52">
        <f t="shared" si="1332"/>
        <v>0</v>
      </c>
      <c r="I226" s="52"/>
      <c r="J226" s="52"/>
      <c r="K226" s="52"/>
      <c r="L226" s="52"/>
      <c r="M226" s="52"/>
      <c r="N226" s="52"/>
      <c r="O226" s="52">
        <f t="shared" si="1333"/>
        <v>0</v>
      </c>
      <c r="P226" s="52"/>
      <c r="Q226" s="52"/>
      <c r="R226" s="52"/>
      <c r="S226" s="52">
        <f t="shared" si="1334"/>
        <v>0</v>
      </c>
      <c r="T226" s="52">
        <f t="shared" si="1335"/>
        <v>0</v>
      </c>
      <c r="U226" s="55" t="s">
        <v>233</v>
      </c>
      <c r="V226" s="55" t="s">
        <v>233</v>
      </c>
      <c r="W226" s="53">
        <f t="shared" si="1336"/>
        <v>0</v>
      </c>
      <c r="X226" s="53">
        <f t="shared" si="1337"/>
        <v>0</v>
      </c>
      <c r="Y226" s="53">
        <f t="shared" si="1338"/>
        <v>0</v>
      </c>
      <c r="Z226" s="52">
        <f t="shared" si="1339"/>
        <v>0</v>
      </c>
      <c r="AA226" s="52">
        <f t="shared" si="1340"/>
        <v>0</v>
      </c>
      <c r="AB226" s="52"/>
      <c r="AC226" s="52"/>
      <c r="AD226" s="52"/>
      <c r="AE226" s="52"/>
      <c r="AF226" s="52"/>
      <c r="AG226" s="52"/>
      <c r="AH226" s="52">
        <f t="shared" si="1341"/>
        <v>0</v>
      </c>
      <c r="AI226" s="52"/>
      <c r="AJ226" s="52"/>
      <c r="AK226" s="52"/>
      <c r="AL226" s="52">
        <f t="shared" si="1342"/>
        <v>0</v>
      </c>
      <c r="AM226" s="52">
        <f t="shared" si="1343"/>
        <v>0</v>
      </c>
      <c r="AN226" s="55" t="s">
        <v>233</v>
      </c>
      <c r="AO226" s="55" t="s">
        <v>233</v>
      </c>
      <c r="AP226" s="53">
        <f t="shared" si="1344"/>
        <v>0</v>
      </c>
      <c r="AQ226" s="53">
        <f t="shared" si="1345"/>
        <v>0</v>
      </c>
      <c r="AR226" s="53">
        <f t="shared" si="1346"/>
        <v>0</v>
      </c>
      <c r="AS226" s="75">
        <v>0</v>
      </c>
      <c r="AT226" s="75">
        <v>0</v>
      </c>
      <c r="AU226" s="52">
        <f t="shared" si="1347"/>
        <v>0</v>
      </c>
      <c r="AV226" s="52">
        <f t="shared" si="1348"/>
        <v>0</v>
      </c>
      <c r="AW226" s="52"/>
      <c r="AX226" s="52"/>
      <c r="AY226" s="52"/>
      <c r="AZ226" s="52"/>
      <c r="BA226" s="52"/>
      <c r="BB226" s="52"/>
      <c r="BC226" s="52">
        <f t="shared" si="1349"/>
        <v>0</v>
      </c>
      <c r="BD226" s="52"/>
      <c r="BE226" s="52"/>
      <c r="BF226" s="52"/>
      <c r="BG226" s="52">
        <f t="shared" si="1350"/>
        <v>0</v>
      </c>
      <c r="BH226" s="52">
        <f t="shared" si="1351"/>
        <v>0</v>
      </c>
      <c r="BI226" s="55" t="s">
        <v>233</v>
      </c>
      <c r="BJ226" s="55" t="s">
        <v>233</v>
      </c>
      <c r="BK226" s="53">
        <f t="shared" si="1352"/>
        <v>0</v>
      </c>
      <c r="BL226" s="53">
        <f t="shared" si="1353"/>
        <v>0</v>
      </c>
      <c r="BM226" s="53">
        <f t="shared" si="1354"/>
        <v>0</v>
      </c>
    </row>
    <row r="227" spans="1:65" x14ac:dyDescent="0.25">
      <c r="A227" s="2">
        <v>1469</v>
      </c>
      <c r="B227" s="18">
        <v>600024342</v>
      </c>
      <c r="C227" s="18" t="s">
        <v>147</v>
      </c>
      <c r="D227" s="2">
        <v>3141</v>
      </c>
      <c r="E227" s="2" t="s">
        <v>63</v>
      </c>
      <c r="F227" s="18" t="s">
        <v>218</v>
      </c>
      <c r="G227" s="52">
        <f t="shared" si="1331"/>
        <v>0</v>
      </c>
      <c r="H227" s="52">
        <f t="shared" si="1332"/>
        <v>0</v>
      </c>
      <c r="I227" s="52"/>
      <c r="J227" s="52"/>
      <c r="K227" s="52"/>
      <c r="L227" s="52"/>
      <c r="M227" s="52"/>
      <c r="N227" s="52"/>
      <c r="O227" s="52">
        <f t="shared" si="1333"/>
        <v>0</v>
      </c>
      <c r="P227" s="52"/>
      <c r="Q227" s="52"/>
      <c r="R227" s="52"/>
      <c r="S227" s="52">
        <f t="shared" si="1334"/>
        <v>0</v>
      </c>
      <c r="T227" s="52">
        <f t="shared" si="1335"/>
        <v>0</v>
      </c>
      <c r="U227" s="54" t="s">
        <v>233</v>
      </c>
      <c r="V227" s="52">
        <v>24500</v>
      </c>
      <c r="W227" s="53">
        <f t="shared" si="1336"/>
        <v>0</v>
      </c>
      <c r="X227" s="53">
        <f t="shared" si="1337"/>
        <v>0</v>
      </c>
      <c r="Y227" s="53">
        <f t="shared" si="1338"/>
        <v>0</v>
      </c>
      <c r="Z227" s="52">
        <f t="shared" si="1339"/>
        <v>0</v>
      </c>
      <c r="AA227" s="52">
        <f t="shared" si="1340"/>
        <v>0</v>
      </c>
      <c r="AB227" s="52"/>
      <c r="AC227" s="52"/>
      <c r="AD227" s="52"/>
      <c r="AE227" s="52"/>
      <c r="AF227" s="52"/>
      <c r="AG227" s="52"/>
      <c r="AH227" s="52">
        <f t="shared" si="1341"/>
        <v>0</v>
      </c>
      <c r="AI227" s="52"/>
      <c r="AJ227" s="52"/>
      <c r="AK227" s="52"/>
      <c r="AL227" s="52">
        <f t="shared" si="1342"/>
        <v>0</v>
      </c>
      <c r="AM227" s="52">
        <f t="shared" si="1343"/>
        <v>0</v>
      </c>
      <c r="AN227" s="54" t="s">
        <v>233</v>
      </c>
      <c r="AO227" s="52">
        <v>24500</v>
      </c>
      <c r="AP227" s="53">
        <f t="shared" si="1344"/>
        <v>0</v>
      </c>
      <c r="AQ227" s="53">
        <f t="shared" si="1345"/>
        <v>0</v>
      </c>
      <c r="AR227" s="53">
        <f t="shared" si="1346"/>
        <v>0</v>
      </c>
      <c r="AS227" s="75">
        <v>0</v>
      </c>
      <c r="AT227" s="75">
        <v>0</v>
      </c>
      <c r="AU227" s="52">
        <f t="shared" si="1347"/>
        <v>0</v>
      </c>
      <c r="AV227" s="52">
        <f t="shared" si="1348"/>
        <v>0</v>
      </c>
      <c r="AW227" s="52"/>
      <c r="AX227" s="52"/>
      <c r="AY227" s="52"/>
      <c r="AZ227" s="52"/>
      <c r="BA227" s="52"/>
      <c r="BB227" s="52"/>
      <c r="BC227" s="52">
        <f t="shared" si="1349"/>
        <v>0</v>
      </c>
      <c r="BD227" s="52"/>
      <c r="BE227" s="52"/>
      <c r="BF227" s="52"/>
      <c r="BG227" s="52">
        <f t="shared" si="1350"/>
        <v>0</v>
      </c>
      <c r="BH227" s="52">
        <f t="shared" si="1351"/>
        <v>0</v>
      </c>
      <c r="BI227" s="54" t="s">
        <v>233</v>
      </c>
      <c r="BJ227" s="52">
        <v>24500</v>
      </c>
      <c r="BK227" s="53">
        <f t="shared" si="1352"/>
        <v>0</v>
      </c>
      <c r="BL227" s="53">
        <f t="shared" si="1353"/>
        <v>0</v>
      </c>
      <c r="BM227" s="53">
        <f t="shared" si="1354"/>
        <v>0</v>
      </c>
    </row>
    <row r="228" spans="1:65" x14ac:dyDescent="0.25">
      <c r="A228" s="2">
        <v>1469</v>
      </c>
      <c r="B228" s="18">
        <v>600024342</v>
      </c>
      <c r="C228" s="18" t="s">
        <v>147</v>
      </c>
      <c r="D228" s="2">
        <v>3143</v>
      </c>
      <c r="E228" s="2" t="s">
        <v>72</v>
      </c>
      <c r="F228" s="18" t="s">
        <v>61</v>
      </c>
      <c r="G228" s="52">
        <f t="shared" si="1331"/>
        <v>0</v>
      </c>
      <c r="H228" s="52">
        <f t="shared" si="1332"/>
        <v>0</v>
      </c>
      <c r="I228" s="52"/>
      <c r="J228" s="52"/>
      <c r="K228" s="52"/>
      <c r="L228" s="52"/>
      <c r="M228" s="52"/>
      <c r="N228" s="52"/>
      <c r="O228" s="52">
        <f t="shared" si="1333"/>
        <v>0</v>
      </c>
      <c r="P228" s="52"/>
      <c r="Q228" s="52"/>
      <c r="R228" s="52"/>
      <c r="S228" s="52">
        <f t="shared" si="1334"/>
        <v>0</v>
      </c>
      <c r="T228" s="52">
        <f t="shared" si="1335"/>
        <v>0</v>
      </c>
      <c r="U228" s="52">
        <v>38981.54660809991</v>
      </c>
      <c r="V228" s="52" t="s">
        <v>233</v>
      </c>
      <c r="W228" s="53">
        <f t="shared" si="1336"/>
        <v>0</v>
      </c>
      <c r="X228" s="53">
        <f t="shared" si="1337"/>
        <v>0</v>
      </c>
      <c r="Y228" s="53">
        <f t="shared" si="1338"/>
        <v>0</v>
      </c>
      <c r="Z228" s="52">
        <f t="shared" si="1339"/>
        <v>0</v>
      </c>
      <c r="AA228" s="52">
        <f t="shared" si="1340"/>
        <v>0</v>
      </c>
      <c r="AB228" s="52"/>
      <c r="AC228" s="52"/>
      <c r="AD228" s="52"/>
      <c r="AE228" s="52"/>
      <c r="AF228" s="52"/>
      <c r="AG228" s="52"/>
      <c r="AH228" s="52">
        <f t="shared" si="1341"/>
        <v>0</v>
      </c>
      <c r="AI228" s="52"/>
      <c r="AJ228" s="52"/>
      <c r="AK228" s="52"/>
      <c r="AL228" s="52">
        <f t="shared" si="1342"/>
        <v>0</v>
      </c>
      <c r="AM228" s="52">
        <f t="shared" si="1343"/>
        <v>0</v>
      </c>
      <c r="AN228" s="52">
        <v>38981.54660809991</v>
      </c>
      <c r="AO228" s="52" t="s">
        <v>233</v>
      </c>
      <c r="AP228" s="53">
        <f t="shared" si="1344"/>
        <v>0</v>
      </c>
      <c r="AQ228" s="53">
        <f t="shared" si="1345"/>
        <v>0</v>
      </c>
      <c r="AR228" s="53">
        <f t="shared" si="1346"/>
        <v>0</v>
      </c>
      <c r="AS228" s="75">
        <v>0</v>
      </c>
      <c r="AT228" s="75">
        <v>0</v>
      </c>
      <c r="AU228" s="52">
        <f t="shared" si="1347"/>
        <v>0</v>
      </c>
      <c r="AV228" s="52">
        <f t="shared" si="1348"/>
        <v>0</v>
      </c>
      <c r="AW228" s="52"/>
      <c r="AX228" s="52"/>
      <c r="AY228" s="52"/>
      <c r="AZ228" s="52"/>
      <c r="BA228" s="52"/>
      <c r="BB228" s="52"/>
      <c r="BC228" s="52">
        <f t="shared" si="1349"/>
        <v>0</v>
      </c>
      <c r="BD228" s="52"/>
      <c r="BE228" s="52"/>
      <c r="BF228" s="52"/>
      <c r="BG228" s="52">
        <f t="shared" si="1350"/>
        <v>0</v>
      </c>
      <c r="BH228" s="52">
        <f t="shared" si="1351"/>
        <v>0</v>
      </c>
      <c r="BI228" s="52">
        <v>38981.54660809991</v>
      </c>
      <c r="BJ228" s="52" t="s">
        <v>233</v>
      </c>
      <c r="BK228" s="53">
        <f t="shared" si="1352"/>
        <v>0</v>
      </c>
      <c r="BL228" s="53">
        <f t="shared" si="1353"/>
        <v>0</v>
      </c>
      <c r="BM228" s="53">
        <f t="shared" si="1354"/>
        <v>0</v>
      </c>
    </row>
    <row r="229" spans="1:65" x14ac:dyDescent="0.25">
      <c r="A229" s="2">
        <v>1469</v>
      </c>
      <c r="B229" s="18">
        <v>600024342</v>
      </c>
      <c r="C229" s="18" t="s">
        <v>147</v>
      </c>
      <c r="D229" s="2">
        <v>3143</v>
      </c>
      <c r="E229" s="2" t="s">
        <v>139</v>
      </c>
      <c r="F229" s="18" t="s">
        <v>218</v>
      </c>
      <c r="G229" s="52">
        <f t="shared" si="1331"/>
        <v>0</v>
      </c>
      <c r="H229" s="52">
        <f t="shared" si="1332"/>
        <v>0</v>
      </c>
      <c r="I229" s="52"/>
      <c r="J229" s="52"/>
      <c r="K229" s="52"/>
      <c r="L229" s="52"/>
      <c r="M229" s="52"/>
      <c r="N229" s="52"/>
      <c r="O229" s="52">
        <f t="shared" si="1333"/>
        <v>0</v>
      </c>
      <c r="P229" s="52"/>
      <c r="Q229" s="52"/>
      <c r="R229" s="52"/>
      <c r="S229" s="52">
        <f t="shared" si="1334"/>
        <v>0</v>
      </c>
      <c r="T229" s="52">
        <f t="shared" si="1335"/>
        <v>0</v>
      </c>
      <c r="U229" s="52" t="s">
        <v>233</v>
      </c>
      <c r="V229" s="52">
        <v>19800</v>
      </c>
      <c r="W229" s="53">
        <f t="shared" si="1336"/>
        <v>0</v>
      </c>
      <c r="X229" s="53">
        <f t="shared" si="1337"/>
        <v>0</v>
      </c>
      <c r="Y229" s="53">
        <f t="shared" si="1338"/>
        <v>0</v>
      </c>
      <c r="Z229" s="52">
        <f t="shared" si="1339"/>
        <v>0</v>
      </c>
      <c r="AA229" s="52">
        <f t="shared" si="1340"/>
        <v>0</v>
      </c>
      <c r="AB229" s="52"/>
      <c r="AC229" s="52"/>
      <c r="AD229" s="52"/>
      <c r="AE229" s="52"/>
      <c r="AF229" s="52"/>
      <c r="AG229" s="52"/>
      <c r="AH229" s="52">
        <f t="shared" si="1341"/>
        <v>0</v>
      </c>
      <c r="AI229" s="52"/>
      <c r="AJ229" s="52"/>
      <c r="AK229" s="52"/>
      <c r="AL229" s="52">
        <f t="shared" si="1342"/>
        <v>0</v>
      </c>
      <c r="AM229" s="52">
        <f t="shared" si="1343"/>
        <v>0</v>
      </c>
      <c r="AN229" s="52" t="s">
        <v>233</v>
      </c>
      <c r="AO229" s="52">
        <v>19800</v>
      </c>
      <c r="AP229" s="53">
        <f t="shared" si="1344"/>
        <v>0</v>
      </c>
      <c r="AQ229" s="53">
        <f t="shared" si="1345"/>
        <v>0</v>
      </c>
      <c r="AR229" s="53">
        <f t="shared" si="1346"/>
        <v>0</v>
      </c>
      <c r="AS229" s="75">
        <v>0</v>
      </c>
      <c r="AT229" s="75">
        <v>0</v>
      </c>
      <c r="AU229" s="52">
        <f t="shared" si="1347"/>
        <v>0</v>
      </c>
      <c r="AV229" s="52">
        <f t="shared" si="1348"/>
        <v>0</v>
      </c>
      <c r="AW229" s="52"/>
      <c r="AX229" s="52"/>
      <c r="AY229" s="52"/>
      <c r="AZ229" s="52"/>
      <c r="BA229" s="52"/>
      <c r="BB229" s="52"/>
      <c r="BC229" s="52">
        <f t="shared" si="1349"/>
        <v>0</v>
      </c>
      <c r="BD229" s="52"/>
      <c r="BE229" s="52"/>
      <c r="BF229" s="52"/>
      <c r="BG229" s="52">
        <f t="shared" si="1350"/>
        <v>0</v>
      </c>
      <c r="BH229" s="52">
        <f t="shared" si="1351"/>
        <v>0</v>
      </c>
      <c r="BI229" s="52" t="s">
        <v>233</v>
      </c>
      <c r="BJ229" s="52">
        <v>19800</v>
      </c>
      <c r="BK229" s="53">
        <f t="shared" si="1352"/>
        <v>0</v>
      </c>
      <c r="BL229" s="53">
        <f t="shared" si="1353"/>
        <v>0</v>
      </c>
      <c r="BM229" s="53">
        <f t="shared" si="1354"/>
        <v>0</v>
      </c>
    </row>
    <row r="230" spans="1:65" x14ac:dyDescent="0.25">
      <c r="A230" s="23"/>
      <c r="B230" s="24"/>
      <c r="C230" s="24" t="s">
        <v>205</v>
      </c>
      <c r="D230" s="23"/>
      <c r="E230" s="23"/>
      <c r="F230" s="24"/>
      <c r="G230" s="25">
        <f>SUM(G224:G229)</f>
        <v>0</v>
      </c>
      <c r="H230" s="25">
        <f t="shared" ref="H230:T230" si="1355">SUM(H224:H229)</f>
        <v>0</v>
      </c>
      <c r="I230" s="25">
        <f t="shared" si="1355"/>
        <v>0</v>
      </c>
      <c r="J230" s="25">
        <f t="shared" si="1355"/>
        <v>0</v>
      </c>
      <c r="K230" s="25">
        <f t="shared" si="1355"/>
        <v>0</v>
      </c>
      <c r="L230" s="25">
        <f t="shared" si="1355"/>
        <v>0</v>
      </c>
      <c r="M230" s="25">
        <f t="shared" si="1355"/>
        <v>0</v>
      </c>
      <c r="N230" s="25">
        <f t="shared" si="1355"/>
        <v>0</v>
      </c>
      <c r="O230" s="25">
        <f t="shared" si="1355"/>
        <v>0</v>
      </c>
      <c r="P230" s="25">
        <f t="shared" si="1355"/>
        <v>0</v>
      </c>
      <c r="Q230" s="25">
        <f t="shared" si="1355"/>
        <v>0</v>
      </c>
      <c r="R230" s="25">
        <f t="shared" si="1355"/>
        <v>0</v>
      </c>
      <c r="S230" s="25">
        <f t="shared" si="1355"/>
        <v>0</v>
      </c>
      <c r="T230" s="25">
        <f t="shared" si="1355"/>
        <v>0</v>
      </c>
      <c r="U230" s="34" t="s">
        <v>97</v>
      </c>
      <c r="V230" s="34" t="s">
        <v>97</v>
      </c>
      <c r="W230" s="26">
        <f t="shared" ref="W230" si="1356">SUM(W224:W229)</f>
        <v>0</v>
      </c>
      <c r="X230" s="26">
        <f t="shared" ref="X230" si="1357">SUM(X224:X229)</f>
        <v>0</v>
      </c>
      <c r="Y230" s="26">
        <f t="shared" ref="Y230" si="1358">SUM(Y224:Y229)</f>
        <v>0</v>
      </c>
      <c r="Z230" s="25">
        <f>SUM(Z224:Z229)</f>
        <v>0</v>
      </c>
      <c r="AA230" s="25">
        <f t="shared" ref="AA230:AM230" si="1359">SUM(AA224:AA229)</f>
        <v>0</v>
      </c>
      <c r="AB230" s="25">
        <f t="shared" si="1359"/>
        <v>0</v>
      </c>
      <c r="AC230" s="25">
        <f t="shared" si="1359"/>
        <v>0</v>
      </c>
      <c r="AD230" s="25">
        <f t="shared" si="1359"/>
        <v>0</v>
      </c>
      <c r="AE230" s="25">
        <f t="shared" si="1359"/>
        <v>0</v>
      </c>
      <c r="AF230" s="25">
        <f t="shared" si="1359"/>
        <v>0</v>
      </c>
      <c r="AG230" s="25">
        <f t="shared" si="1359"/>
        <v>0</v>
      </c>
      <c r="AH230" s="25">
        <f t="shared" si="1359"/>
        <v>0</v>
      </c>
      <c r="AI230" s="25">
        <f t="shared" si="1359"/>
        <v>0</v>
      </c>
      <c r="AJ230" s="25">
        <f t="shared" si="1359"/>
        <v>0</v>
      </c>
      <c r="AK230" s="25">
        <f t="shared" si="1359"/>
        <v>0</v>
      </c>
      <c r="AL230" s="25">
        <f t="shared" si="1359"/>
        <v>0</v>
      </c>
      <c r="AM230" s="25">
        <f t="shared" si="1359"/>
        <v>0</v>
      </c>
      <c r="AN230" s="34" t="s">
        <v>97</v>
      </c>
      <c r="AO230" s="34" t="s">
        <v>97</v>
      </c>
      <c r="AP230" s="26">
        <f t="shared" ref="AP230:AR230" si="1360">SUM(AP224:AP229)</f>
        <v>0</v>
      </c>
      <c r="AQ230" s="26">
        <f t="shared" si="1360"/>
        <v>0</v>
      </c>
      <c r="AR230" s="26">
        <f t="shared" si="1360"/>
        <v>0</v>
      </c>
      <c r="AS230" s="76">
        <v>0</v>
      </c>
      <c r="AT230" s="76">
        <v>0</v>
      </c>
      <c r="AU230" s="25">
        <f>SUM(AU224:AU229)</f>
        <v>0</v>
      </c>
      <c r="AV230" s="25">
        <f t="shared" ref="AV230:BH230" si="1361">SUM(AV224:AV229)</f>
        <v>0</v>
      </c>
      <c r="AW230" s="25">
        <f t="shared" si="1361"/>
        <v>0</v>
      </c>
      <c r="AX230" s="25">
        <f t="shared" si="1361"/>
        <v>0</v>
      </c>
      <c r="AY230" s="25">
        <f t="shared" si="1361"/>
        <v>0</v>
      </c>
      <c r="AZ230" s="25">
        <f t="shared" si="1361"/>
        <v>0</v>
      </c>
      <c r="BA230" s="25">
        <f t="shared" si="1361"/>
        <v>0</v>
      </c>
      <c r="BB230" s="25">
        <f t="shared" si="1361"/>
        <v>0</v>
      </c>
      <c r="BC230" s="25">
        <f t="shared" si="1361"/>
        <v>0</v>
      </c>
      <c r="BD230" s="25">
        <f t="shared" si="1361"/>
        <v>0</v>
      </c>
      <c r="BE230" s="25">
        <f t="shared" si="1361"/>
        <v>0</v>
      </c>
      <c r="BF230" s="25">
        <f t="shared" si="1361"/>
        <v>0</v>
      </c>
      <c r="BG230" s="25">
        <f t="shared" si="1361"/>
        <v>0</v>
      </c>
      <c r="BH230" s="25">
        <f t="shared" si="1361"/>
        <v>0</v>
      </c>
      <c r="BI230" s="34" t="s">
        <v>97</v>
      </c>
      <c r="BJ230" s="34" t="s">
        <v>97</v>
      </c>
      <c r="BK230" s="26">
        <f t="shared" ref="BK230:BM230" si="1362">SUM(BK224:BK229)</f>
        <v>0</v>
      </c>
      <c r="BL230" s="26">
        <f t="shared" si="1362"/>
        <v>0</v>
      </c>
      <c r="BM230" s="26">
        <f t="shared" si="1362"/>
        <v>0</v>
      </c>
    </row>
    <row r="231" spans="1:65" x14ac:dyDescent="0.25">
      <c r="A231" s="2">
        <v>1470</v>
      </c>
      <c r="B231" s="18">
        <v>600028828</v>
      </c>
      <c r="C231" s="18" t="s">
        <v>148</v>
      </c>
      <c r="D231" s="2">
        <v>3133</v>
      </c>
      <c r="E231" s="2" t="s">
        <v>75</v>
      </c>
      <c r="F231" s="18" t="s">
        <v>218</v>
      </c>
      <c r="G231" s="52">
        <f t="shared" ref="G231:G233" si="1363">H231+O231</f>
        <v>170000</v>
      </c>
      <c r="H231" s="52">
        <f t="shared" ref="H231:H233" si="1364">J231+K231+L231+M231+N231</f>
        <v>100000</v>
      </c>
      <c r="I231" s="20"/>
      <c r="J231" s="43"/>
      <c r="K231" s="43"/>
      <c r="L231" s="43">
        <v>100000</v>
      </c>
      <c r="M231" s="43"/>
      <c r="N231" s="43"/>
      <c r="O231" s="52">
        <f t="shared" ref="O231:O233" si="1365">P231+Q231+R231</f>
        <v>70000</v>
      </c>
      <c r="P231" s="43"/>
      <c r="Q231" s="43">
        <v>70000</v>
      </c>
      <c r="R231" s="43"/>
      <c r="S231" s="52">
        <f t="shared" ref="S231:S233" si="1366">(K231+L231+M231)*-1</f>
        <v>-100000</v>
      </c>
      <c r="T231" s="52">
        <f t="shared" ref="T231:T233" si="1367">(P231+Q231)*-1</f>
        <v>-70000</v>
      </c>
      <c r="U231" s="52">
        <v>46500</v>
      </c>
      <c r="V231" s="52">
        <v>31800</v>
      </c>
      <c r="W231" s="53">
        <f>IF(S231=0,0,ROUND((L231+M231)/U231/12,2)*-1)</f>
        <v>-0.18</v>
      </c>
      <c r="X231" s="53">
        <f t="shared" ref="X231:X233" si="1368">IF(T231=0,0,ROUND(Q231/V231/10,2)*-1)</f>
        <v>-0.22</v>
      </c>
      <c r="Y231" s="53">
        <f t="shared" ref="Y231:Y233" si="1369">SUM(W231:X231)</f>
        <v>-0.4</v>
      </c>
      <c r="Z231" s="52">
        <f t="shared" ref="Z231:Z233" si="1370">AA231+AH231</f>
        <v>170000</v>
      </c>
      <c r="AA231" s="52">
        <f t="shared" ref="AA231:AA233" si="1371">AC231+AD231+AE231+AF231+AG231</f>
        <v>100000</v>
      </c>
      <c r="AB231" s="20"/>
      <c r="AC231" s="43"/>
      <c r="AD231" s="43"/>
      <c r="AE231" s="43">
        <v>100000</v>
      </c>
      <c r="AF231" s="43"/>
      <c r="AG231" s="43"/>
      <c r="AH231" s="52">
        <f t="shared" ref="AH231:AH233" si="1372">AI231+AJ231+AK231</f>
        <v>70000</v>
      </c>
      <c r="AI231" s="43"/>
      <c r="AJ231" s="43">
        <v>70000</v>
      </c>
      <c r="AK231" s="43"/>
      <c r="AL231" s="52">
        <f t="shared" ref="AL231:AL233" si="1373">ROUND((AD231+AE231+AF231)*20%,0)</f>
        <v>20000</v>
      </c>
      <c r="AM231" s="52">
        <f t="shared" ref="AM231:AM233" si="1374">ROUND((AI231+AJ231)*20%,0)</f>
        <v>14000</v>
      </c>
      <c r="AN231" s="52">
        <v>46500</v>
      </c>
      <c r="AO231" s="52">
        <v>31800</v>
      </c>
      <c r="AP231" s="53">
        <f t="shared" ref="AP231:AP233" si="1375">IF(AL231=0,0,ROUND((AE231+AF231)/AN231/10,2)+AS231)*-1</f>
        <v>-7.6000000000000012E-2</v>
      </c>
      <c r="AQ231" s="53">
        <f t="shared" ref="AQ231:AQ233" si="1376">IF(AM231=0,0,ROUND((AJ231)/AO231/10,2)+AT231)*-1</f>
        <v>-4.3999999999999984E-2</v>
      </c>
      <c r="AR231" s="53">
        <f t="shared" ref="AR231:AR233" si="1377">SUM(AP231:AQ231)</f>
        <v>-0.12</v>
      </c>
      <c r="AS231" s="75">
        <v>-0.14399999999999999</v>
      </c>
      <c r="AT231" s="75">
        <v>-0.17600000000000002</v>
      </c>
      <c r="AU231" s="52">
        <f t="shared" ref="AU231:AU233" si="1378">AV231+BC231</f>
        <v>170000</v>
      </c>
      <c r="AV231" s="52">
        <f t="shared" ref="AV231:AV233" si="1379">AX231+AY231+AZ231+BA231+BB231</f>
        <v>100000</v>
      </c>
      <c r="AW231" s="20"/>
      <c r="AX231" s="43"/>
      <c r="AY231" s="43"/>
      <c r="AZ231" s="43">
        <v>100000</v>
      </c>
      <c r="BA231" s="43"/>
      <c r="BB231" s="43"/>
      <c r="BC231" s="52">
        <f t="shared" ref="BC231:BC233" si="1380">BD231+BE231+BF231</f>
        <v>70000</v>
      </c>
      <c r="BD231" s="43"/>
      <c r="BE231" s="43">
        <v>70000</v>
      </c>
      <c r="BF231" s="43"/>
      <c r="BG231" s="52">
        <f t="shared" ref="BG231:BG233" si="1381">ROUND((AY231+AZ231+BA231)*20%,0)</f>
        <v>20000</v>
      </c>
      <c r="BH231" s="52">
        <f t="shared" ref="BH231:BH233" si="1382">ROUND((BD231+BE231)*20%,0)</f>
        <v>14000</v>
      </c>
      <c r="BI231" s="52">
        <v>46500</v>
      </c>
      <c r="BJ231" s="52">
        <v>31800</v>
      </c>
      <c r="BK231" s="53">
        <f t="shared" ref="BK231:BK233" si="1383">IF(BG231=0,0,ROUND((AZ231+BA231)/BI231/10,2)+BN231)*-1</f>
        <v>-0.22</v>
      </c>
      <c r="BL231" s="53">
        <f t="shared" ref="BL231:BL233" si="1384">IF(BH231=0,0,ROUND((BE231)/BJ231/10,2)+BO231)*-1</f>
        <v>-0.22</v>
      </c>
      <c r="BM231" s="53">
        <f t="shared" ref="BM231:BM233" si="1385">SUM(BK231:BL231)</f>
        <v>-0.44</v>
      </c>
    </row>
    <row r="232" spans="1:65" x14ac:dyDescent="0.25">
      <c r="A232" s="2">
        <v>1470</v>
      </c>
      <c r="B232" s="18">
        <v>600028828</v>
      </c>
      <c r="C232" s="18" t="s">
        <v>148</v>
      </c>
      <c r="D232" s="2">
        <v>3133</v>
      </c>
      <c r="E232" s="2" t="s">
        <v>62</v>
      </c>
      <c r="F232" s="18" t="s">
        <v>218</v>
      </c>
      <c r="G232" s="52">
        <f t="shared" si="1363"/>
        <v>0</v>
      </c>
      <c r="H232" s="52">
        <f t="shared" si="1364"/>
        <v>0</v>
      </c>
      <c r="I232" s="52"/>
      <c r="J232" s="52"/>
      <c r="K232" s="52"/>
      <c r="L232" s="52"/>
      <c r="M232" s="52"/>
      <c r="N232" s="52"/>
      <c r="O232" s="52">
        <f t="shared" si="1365"/>
        <v>0</v>
      </c>
      <c r="P232" s="52"/>
      <c r="Q232" s="52"/>
      <c r="R232" s="52"/>
      <c r="S232" s="52">
        <f t="shared" si="1366"/>
        <v>0</v>
      </c>
      <c r="T232" s="52">
        <f t="shared" si="1367"/>
        <v>0</v>
      </c>
      <c r="U232" s="55" t="s">
        <v>233</v>
      </c>
      <c r="V232" s="55" t="s">
        <v>233</v>
      </c>
      <c r="W232" s="53">
        <f>IF(S232=0,0,ROUND((L232+M232)/U232/12,2)*-1)</f>
        <v>0</v>
      </c>
      <c r="X232" s="53">
        <f t="shared" si="1368"/>
        <v>0</v>
      </c>
      <c r="Y232" s="53">
        <f t="shared" si="1369"/>
        <v>0</v>
      </c>
      <c r="Z232" s="52">
        <f t="shared" si="1370"/>
        <v>0</v>
      </c>
      <c r="AA232" s="52">
        <f t="shared" si="1371"/>
        <v>0</v>
      </c>
      <c r="AB232" s="52"/>
      <c r="AC232" s="52"/>
      <c r="AD232" s="52"/>
      <c r="AE232" s="52"/>
      <c r="AF232" s="52"/>
      <c r="AG232" s="52"/>
      <c r="AH232" s="52">
        <f t="shared" si="1372"/>
        <v>0</v>
      </c>
      <c r="AI232" s="52"/>
      <c r="AJ232" s="52"/>
      <c r="AK232" s="52"/>
      <c r="AL232" s="52">
        <f t="shared" si="1373"/>
        <v>0</v>
      </c>
      <c r="AM232" s="52">
        <f t="shared" si="1374"/>
        <v>0</v>
      </c>
      <c r="AN232" s="55" t="s">
        <v>233</v>
      </c>
      <c r="AO232" s="55" t="s">
        <v>233</v>
      </c>
      <c r="AP232" s="53">
        <f t="shared" si="1375"/>
        <v>0</v>
      </c>
      <c r="AQ232" s="53">
        <f t="shared" si="1376"/>
        <v>0</v>
      </c>
      <c r="AR232" s="53">
        <f t="shared" si="1377"/>
        <v>0</v>
      </c>
      <c r="AS232" s="75">
        <v>0</v>
      </c>
      <c r="AT232" s="75">
        <v>0</v>
      </c>
      <c r="AU232" s="52">
        <f t="shared" si="1378"/>
        <v>0</v>
      </c>
      <c r="AV232" s="52">
        <f t="shared" si="1379"/>
        <v>0</v>
      </c>
      <c r="AW232" s="52"/>
      <c r="AX232" s="52"/>
      <c r="AY232" s="52"/>
      <c r="AZ232" s="52"/>
      <c r="BA232" s="52"/>
      <c r="BB232" s="52"/>
      <c r="BC232" s="52">
        <f t="shared" si="1380"/>
        <v>0</v>
      </c>
      <c r="BD232" s="52"/>
      <c r="BE232" s="52"/>
      <c r="BF232" s="52"/>
      <c r="BG232" s="52">
        <f t="shared" si="1381"/>
        <v>0</v>
      </c>
      <c r="BH232" s="52">
        <f t="shared" si="1382"/>
        <v>0</v>
      </c>
      <c r="BI232" s="55" t="s">
        <v>233</v>
      </c>
      <c r="BJ232" s="55" t="s">
        <v>233</v>
      </c>
      <c r="BK232" s="53">
        <f t="shared" si="1383"/>
        <v>0</v>
      </c>
      <c r="BL232" s="53">
        <f t="shared" si="1384"/>
        <v>0</v>
      </c>
      <c r="BM232" s="53">
        <f t="shared" si="1385"/>
        <v>0</v>
      </c>
    </row>
    <row r="233" spans="1:65" x14ac:dyDescent="0.25">
      <c r="A233" s="2">
        <v>1470</v>
      </c>
      <c r="B233" s="18">
        <v>600028828</v>
      </c>
      <c r="C233" s="18" t="s">
        <v>148</v>
      </c>
      <c r="D233" s="2">
        <v>3141</v>
      </c>
      <c r="E233" s="2" t="s">
        <v>63</v>
      </c>
      <c r="F233" s="18" t="s">
        <v>218</v>
      </c>
      <c r="G233" s="52">
        <f t="shared" si="1363"/>
        <v>0</v>
      </c>
      <c r="H233" s="52">
        <f t="shared" si="1364"/>
        <v>0</v>
      </c>
      <c r="I233" s="52"/>
      <c r="J233" s="52"/>
      <c r="K233" s="52"/>
      <c r="L233" s="52"/>
      <c r="M233" s="52"/>
      <c r="N233" s="52"/>
      <c r="O233" s="52">
        <f t="shared" si="1365"/>
        <v>0</v>
      </c>
      <c r="P233" s="52"/>
      <c r="Q233" s="52"/>
      <c r="R233" s="52"/>
      <c r="S233" s="52">
        <f t="shared" si="1366"/>
        <v>0</v>
      </c>
      <c r="T233" s="52">
        <f t="shared" si="1367"/>
        <v>0</v>
      </c>
      <c r="U233" s="54" t="s">
        <v>233</v>
      </c>
      <c r="V233" s="52">
        <v>24500</v>
      </c>
      <c r="W233" s="53">
        <f t="shared" ref="W233" si="1386">IF(S233=0,0,ROUND((L233+M233)/U233/10,2)*-1)</f>
        <v>0</v>
      </c>
      <c r="X233" s="53">
        <f t="shared" si="1368"/>
        <v>0</v>
      </c>
      <c r="Y233" s="53">
        <f t="shared" si="1369"/>
        <v>0</v>
      </c>
      <c r="Z233" s="52">
        <f t="shared" si="1370"/>
        <v>0</v>
      </c>
      <c r="AA233" s="52">
        <f t="shared" si="1371"/>
        <v>0</v>
      </c>
      <c r="AB233" s="52"/>
      <c r="AC233" s="52"/>
      <c r="AD233" s="52"/>
      <c r="AE233" s="52"/>
      <c r="AF233" s="52"/>
      <c r="AG233" s="52"/>
      <c r="AH233" s="52">
        <f t="shared" si="1372"/>
        <v>0</v>
      </c>
      <c r="AI233" s="52"/>
      <c r="AJ233" s="52"/>
      <c r="AK233" s="52"/>
      <c r="AL233" s="52">
        <f t="shared" si="1373"/>
        <v>0</v>
      </c>
      <c r="AM233" s="52">
        <f t="shared" si="1374"/>
        <v>0</v>
      </c>
      <c r="AN233" s="54" t="s">
        <v>233</v>
      </c>
      <c r="AO233" s="52">
        <v>24500</v>
      </c>
      <c r="AP233" s="53">
        <f t="shared" si="1375"/>
        <v>0</v>
      </c>
      <c r="AQ233" s="53">
        <f t="shared" si="1376"/>
        <v>0</v>
      </c>
      <c r="AR233" s="53">
        <f t="shared" si="1377"/>
        <v>0</v>
      </c>
      <c r="AS233" s="75">
        <v>0</v>
      </c>
      <c r="AT233" s="75">
        <v>0</v>
      </c>
      <c r="AU233" s="52">
        <f t="shared" si="1378"/>
        <v>0</v>
      </c>
      <c r="AV233" s="52">
        <f t="shared" si="1379"/>
        <v>0</v>
      </c>
      <c r="AW233" s="52"/>
      <c r="AX233" s="52"/>
      <c r="AY233" s="52"/>
      <c r="AZ233" s="52"/>
      <c r="BA233" s="52"/>
      <c r="BB233" s="52"/>
      <c r="BC233" s="52">
        <f t="shared" si="1380"/>
        <v>0</v>
      </c>
      <c r="BD233" s="52"/>
      <c r="BE233" s="52"/>
      <c r="BF233" s="52"/>
      <c r="BG233" s="52">
        <f t="shared" si="1381"/>
        <v>0</v>
      </c>
      <c r="BH233" s="52">
        <f t="shared" si="1382"/>
        <v>0</v>
      </c>
      <c r="BI233" s="54" t="s">
        <v>233</v>
      </c>
      <c r="BJ233" s="52">
        <v>24500</v>
      </c>
      <c r="BK233" s="53">
        <f t="shared" si="1383"/>
        <v>0</v>
      </c>
      <c r="BL233" s="53">
        <f t="shared" si="1384"/>
        <v>0</v>
      </c>
      <c r="BM233" s="53">
        <f t="shared" si="1385"/>
        <v>0</v>
      </c>
    </row>
    <row r="234" spans="1:65" x14ac:dyDescent="0.25">
      <c r="A234" s="23"/>
      <c r="B234" s="24"/>
      <c r="C234" s="24" t="s">
        <v>206</v>
      </c>
      <c r="D234" s="23"/>
      <c r="E234" s="23"/>
      <c r="F234" s="24"/>
      <c r="G234" s="25">
        <f t="shared" ref="G234:S234" si="1387">SUM(G231:G233)</f>
        <v>170000</v>
      </c>
      <c r="H234" s="25">
        <f t="shared" si="1387"/>
        <v>100000</v>
      </c>
      <c r="I234" s="25">
        <f t="shared" si="1387"/>
        <v>0</v>
      </c>
      <c r="J234" s="25">
        <f t="shared" si="1387"/>
        <v>0</v>
      </c>
      <c r="K234" s="25">
        <f t="shared" si="1387"/>
        <v>0</v>
      </c>
      <c r="L234" s="25">
        <f t="shared" si="1387"/>
        <v>100000</v>
      </c>
      <c r="M234" s="25">
        <f t="shared" si="1387"/>
        <v>0</v>
      </c>
      <c r="N234" s="25">
        <f t="shared" si="1387"/>
        <v>0</v>
      </c>
      <c r="O234" s="25">
        <f t="shared" si="1387"/>
        <v>70000</v>
      </c>
      <c r="P234" s="25">
        <f t="shared" si="1387"/>
        <v>0</v>
      </c>
      <c r="Q234" s="25">
        <f t="shared" si="1387"/>
        <v>70000</v>
      </c>
      <c r="R234" s="25">
        <f t="shared" si="1387"/>
        <v>0</v>
      </c>
      <c r="S234" s="25">
        <f t="shared" si="1387"/>
        <v>-100000</v>
      </c>
      <c r="T234" s="25">
        <f>SUM(T231:T233)</f>
        <v>-70000</v>
      </c>
      <c r="U234" s="34" t="s">
        <v>97</v>
      </c>
      <c r="V234" s="34" t="s">
        <v>97</v>
      </c>
      <c r="W234" s="26">
        <f t="shared" ref="W234:AL234" si="1388">SUM(W231:W233)</f>
        <v>-0.18</v>
      </c>
      <c r="X234" s="26">
        <f t="shared" si="1388"/>
        <v>-0.22</v>
      </c>
      <c r="Y234" s="26">
        <f t="shared" si="1388"/>
        <v>-0.4</v>
      </c>
      <c r="Z234" s="25">
        <f t="shared" si="1388"/>
        <v>170000</v>
      </c>
      <c r="AA234" s="25">
        <f t="shared" si="1388"/>
        <v>100000</v>
      </c>
      <c r="AB234" s="25">
        <f t="shared" si="1388"/>
        <v>0</v>
      </c>
      <c r="AC234" s="25">
        <f t="shared" si="1388"/>
        <v>0</v>
      </c>
      <c r="AD234" s="25">
        <f t="shared" si="1388"/>
        <v>0</v>
      </c>
      <c r="AE234" s="25">
        <f t="shared" si="1388"/>
        <v>100000</v>
      </c>
      <c r="AF234" s="25">
        <f t="shared" si="1388"/>
        <v>0</v>
      </c>
      <c r="AG234" s="25">
        <f t="shared" si="1388"/>
        <v>0</v>
      </c>
      <c r="AH234" s="25">
        <f t="shared" si="1388"/>
        <v>70000</v>
      </c>
      <c r="AI234" s="25">
        <f t="shared" si="1388"/>
        <v>0</v>
      </c>
      <c r="AJ234" s="25">
        <f t="shared" si="1388"/>
        <v>70000</v>
      </c>
      <c r="AK234" s="25">
        <f t="shared" si="1388"/>
        <v>0</v>
      </c>
      <c r="AL234" s="25">
        <f t="shared" si="1388"/>
        <v>20000</v>
      </c>
      <c r="AM234" s="25">
        <f>SUM(AM231:AM233)</f>
        <v>14000</v>
      </c>
      <c r="AN234" s="34" t="s">
        <v>97</v>
      </c>
      <c r="AO234" s="34" t="s">
        <v>97</v>
      </c>
      <c r="AP234" s="26">
        <f t="shared" ref="AP234:AR234" si="1389">SUM(AP231:AP233)</f>
        <v>-7.6000000000000012E-2</v>
      </c>
      <c r="AQ234" s="26">
        <f t="shared" si="1389"/>
        <v>-4.3999999999999984E-2</v>
      </c>
      <c r="AR234" s="26">
        <f t="shared" si="1389"/>
        <v>-0.12</v>
      </c>
      <c r="AS234" s="76">
        <v>-0.14399999999999999</v>
      </c>
      <c r="AT234" s="76">
        <v>-0.17600000000000002</v>
      </c>
      <c r="AU234" s="25">
        <f t="shared" ref="AU234:BG234" si="1390">SUM(AU231:AU233)</f>
        <v>170000</v>
      </c>
      <c r="AV234" s="25">
        <f t="shared" si="1390"/>
        <v>100000</v>
      </c>
      <c r="AW234" s="25">
        <f t="shared" si="1390"/>
        <v>0</v>
      </c>
      <c r="AX234" s="25">
        <f t="shared" si="1390"/>
        <v>0</v>
      </c>
      <c r="AY234" s="25">
        <f t="shared" si="1390"/>
        <v>0</v>
      </c>
      <c r="AZ234" s="25">
        <f t="shared" si="1390"/>
        <v>100000</v>
      </c>
      <c r="BA234" s="25">
        <f t="shared" si="1390"/>
        <v>0</v>
      </c>
      <c r="BB234" s="25">
        <f t="shared" si="1390"/>
        <v>0</v>
      </c>
      <c r="BC234" s="25">
        <f t="shared" si="1390"/>
        <v>70000</v>
      </c>
      <c r="BD234" s="25">
        <f t="shared" si="1390"/>
        <v>0</v>
      </c>
      <c r="BE234" s="25">
        <f t="shared" si="1390"/>
        <v>70000</v>
      </c>
      <c r="BF234" s="25">
        <f t="shared" si="1390"/>
        <v>0</v>
      </c>
      <c r="BG234" s="25">
        <f t="shared" si="1390"/>
        <v>20000</v>
      </c>
      <c r="BH234" s="25">
        <f>SUM(BH231:BH233)</f>
        <v>14000</v>
      </c>
      <c r="BI234" s="34" t="s">
        <v>97</v>
      </c>
      <c r="BJ234" s="34" t="s">
        <v>97</v>
      </c>
      <c r="BK234" s="26">
        <f t="shared" ref="BK234:BM234" si="1391">SUM(BK231:BK233)</f>
        <v>-0.22</v>
      </c>
      <c r="BL234" s="26">
        <f t="shared" si="1391"/>
        <v>-0.22</v>
      </c>
      <c r="BM234" s="26">
        <f t="shared" si="1391"/>
        <v>-0.44</v>
      </c>
    </row>
    <row r="235" spans="1:65" x14ac:dyDescent="0.25">
      <c r="A235" s="2">
        <v>1471</v>
      </c>
      <c r="B235" s="18">
        <v>600028836</v>
      </c>
      <c r="C235" s="18" t="s">
        <v>149</v>
      </c>
      <c r="D235" s="2">
        <v>3133</v>
      </c>
      <c r="E235" s="2" t="s">
        <v>75</v>
      </c>
      <c r="F235" s="18" t="s">
        <v>218</v>
      </c>
      <c r="G235" s="52">
        <f t="shared" ref="G235:G237" si="1392">H235+O235</f>
        <v>185000</v>
      </c>
      <c r="H235" s="52">
        <f t="shared" ref="H235:H237" si="1393">J235+K235+L235+M235+N235</f>
        <v>120000</v>
      </c>
      <c r="I235" s="20"/>
      <c r="J235" s="43"/>
      <c r="K235" s="43"/>
      <c r="L235" s="43">
        <v>120000</v>
      </c>
      <c r="M235" s="43"/>
      <c r="N235" s="43"/>
      <c r="O235" s="52">
        <f t="shared" ref="O235:O237" si="1394">P235+Q235+R235</f>
        <v>65000</v>
      </c>
      <c r="P235" s="43"/>
      <c r="Q235" s="43">
        <v>65000</v>
      </c>
      <c r="R235" s="43"/>
      <c r="S235" s="52">
        <f t="shared" ref="S235:S237" si="1395">(K235+L235+M235)*-1</f>
        <v>-120000</v>
      </c>
      <c r="T235" s="52">
        <f t="shared" ref="T235:T237" si="1396">(P235+Q235)*-1</f>
        <v>-65000</v>
      </c>
      <c r="U235" s="52">
        <v>46500</v>
      </c>
      <c r="V235" s="52">
        <v>31800</v>
      </c>
      <c r="W235" s="53">
        <f t="shared" ref="W235:W236" si="1397">IF(S235=0,0,ROUND((L235+M235)/U235/12,2)*-1)</f>
        <v>-0.22</v>
      </c>
      <c r="X235" s="53">
        <f t="shared" ref="X235:X237" si="1398">IF(T235=0,0,ROUND(Q235/V235/10,2)*-1)</f>
        <v>-0.2</v>
      </c>
      <c r="Y235" s="53">
        <f t="shared" ref="Y235:Y237" si="1399">SUM(W235:X235)</f>
        <v>-0.42000000000000004</v>
      </c>
      <c r="Z235" s="52">
        <f t="shared" ref="Z235:Z237" si="1400">AA235+AH235</f>
        <v>185000</v>
      </c>
      <c r="AA235" s="52">
        <f t="shared" ref="AA235:AA237" si="1401">AC235+AD235+AE235+AF235+AG235</f>
        <v>120000</v>
      </c>
      <c r="AB235" s="20"/>
      <c r="AC235" s="43"/>
      <c r="AD235" s="43"/>
      <c r="AE235" s="43">
        <v>120000</v>
      </c>
      <c r="AF235" s="43"/>
      <c r="AG235" s="43"/>
      <c r="AH235" s="52">
        <f t="shared" ref="AH235:AH237" si="1402">AI235+AJ235+AK235</f>
        <v>65000</v>
      </c>
      <c r="AI235" s="43"/>
      <c r="AJ235" s="43">
        <v>65000</v>
      </c>
      <c r="AK235" s="43"/>
      <c r="AL235" s="52">
        <f t="shared" ref="AL235:AL237" si="1403">ROUND((AD235+AE235+AF235)*20%,0)</f>
        <v>24000</v>
      </c>
      <c r="AM235" s="52">
        <f t="shared" ref="AM235:AM237" si="1404">ROUND((AI235+AJ235)*20%,0)</f>
        <v>13000</v>
      </c>
      <c r="AN235" s="52">
        <v>46500</v>
      </c>
      <c r="AO235" s="52">
        <v>31800</v>
      </c>
      <c r="AP235" s="53">
        <f t="shared" ref="AP235:AP237" si="1405">IF(AL235=0,0,ROUND((AE235+AF235)/AN235/10,2)+AS235)*-1</f>
        <v>-8.3999999999999991E-2</v>
      </c>
      <c r="AQ235" s="53">
        <f t="shared" ref="AQ235:AQ237" si="1406">IF(AM235=0,0,ROUND((AJ235)/AO235/10,2)+AT235)*-1</f>
        <v>-3.999999999999998E-2</v>
      </c>
      <c r="AR235" s="53">
        <f t="shared" ref="AR235:AR237" si="1407">SUM(AP235:AQ235)</f>
        <v>-0.12399999999999997</v>
      </c>
      <c r="AS235" s="75">
        <v>-0.17600000000000002</v>
      </c>
      <c r="AT235" s="75">
        <v>-0.16000000000000003</v>
      </c>
      <c r="AU235" s="52">
        <f t="shared" ref="AU235:AU237" si="1408">AV235+BC235</f>
        <v>185000</v>
      </c>
      <c r="AV235" s="52">
        <f t="shared" ref="AV235:AV237" si="1409">AX235+AY235+AZ235+BA235+BB235</f>
        <v>120000</v>
      </c>
      <c r="AW235" s="20"/>
      <c r="AX235" s="43"/>
      <c r="AY235" s="43"/>
      <c r="AZ235" s="43">
        <v>120000</v>
      </c>
      <c r="BA235" s="43"/>
      <c r="BB235" s="43"/>
      <c r="BC235" s="52">
        <f t="shared" ref="BC235:BC237" si="1410">BD235+BE235+BF235</f>
        <v>65000</v>
      </c>
      <c r="BD235" s="43"/>
      <c r="BE235" s="43">
        <v>65000</v>
      </c>
      <c r="BF235" s="43"/>
      <c r="BG235" s="52">
        <f t="shared" ref="BG235:BG237" si="1411">ROUND((AY235+AZ235+BA235)*20%,0)</f>
        <v>24000</v>
      </c>
      <c r="BH235" s="52">
        <f t="shared" ref="BH235:BH237" si="1412">ROUND((BD235+BE235)*20%,0)</f>
        <v>13000</v>
      </c>
      <c r="BI235" s="52">
        <v>46500</v>
      </c>
      <c r="BJ235" s="52">
        <v>31800</v>
      </c>
      <c r="BK235" s="53">
        <f t="shared" ref="BK235:BK237" si="1413">IF(BG235=0,0,ROUND((AZ235+BA235)/BI235/10,2)+BN235)*-1</f>
        <v>-0.26</v>
      </c>
      <c r="BL235" s="53">
        <f t="shared" ref="BL235:BL237" si="1414">IF(BH235=0,0,ROUND((BE235)/BJ235/10,2)+BO235)*-1</f>
        <v>-0.2</v>
      </c>
      <c r="BM235" s="53">
        <f t="shared" ref="BM235:BM237" si="1415">SUM(BK235:BL235)</f>
        <v>-0.46</v>
      </c>
    </row>
    <row r="236" spans="1:65" x14ac:dyDescent="0.25">
      <c r="A236" s="2">
        <v>1471</v>
      </c>
      <c r="B236" s="18">
        <v>600028836</v>
      </c>
      <c r="C236" s="18" t="s">
        <v>149</v>
      </c>
      <c r="D236" s="2">
        <v>3133</v>
      </c>
      <c r="E236" s="2" t="s">
        <v>62</v>
      </c>
      <c r="F236" s="18" t="s">
        <v>218</v>
      </c>
      <c r="G236" s="52">
        <f t="shared" si="1392"/>
        <v>0</v>
      </c>
      <c r="H236" s="52">
        <f t="shared" si="1393"/>
        <v>0</v>
      </c>
      <c r="I236" s="52"/>
      <c r="J236" s="52"/>
      <c r="K236" s="52"/>
      <c r="L236" s="52"/>
      <c r="M236" s="52"/>
      <c r="N236" s="52"/>
      <c r="O236" s="52">
        <f t="shared" si="1394"/>
        <v>0</v>
      </c>
      <c r="P236" s="52"/>
      <c r="Q236" s="52"/>
      <c r="R236" s="52"/>
      <c r="S236" s="52">
        <f t="shared" si="1395"/>
        <v>0</v>
      </c>
      <c r="T236" s="52">
        <f t="shared" si="1396"/>
        <v>0</v>
      </c>
      <c r="U236" s="55" t="s">
        <v>233</v>
      </c>
      <c r="V236" s="55" t="s">
        <v>233</v>
      </c>
      <c r="W236" s="53">
        <f t="shared" si="1397"/>
        <v>0</v>
      </c>
      <c r="X236" s="53">
        <f t="shared" si="1398"/>
        <v>0</v>
      </c>
      <c r="Y236" s="53">
        <f t="shared" si="1399"/>
        <v>0</v>
      </c>
      <c r="Z236" s="52">
        <f t="shared" si="1400"/>
        <v>0</v>
      </c>
      <c r="AA236" s="52">
        <f t="shared" si="1401"/>
        <v>0</v>
      </c>
      <c r="AB236" s="52"/>
      <c r="AC236" s="52"/>
      <c r="AD236" s="52"/>
      <c r="AE236" s="52"/>
      <c r="AF236" s="52"/>
      <c r="AG236" s="52"/>
      <c r="AH236" s="52">
        <f t="shared" si="1402"/>
        <v>0</v>
      </c>
      <c r="AI236" s="52"/>
      <c r="AJ236" s="52"/>
      <c r="AK236" s="52"/>
      <c r="AL236" s="52">
        <f t="shared" si="1403"/>
        <v>0</v>
      </c>
      <c r="AM236" s="52">
        <f t="shared" si="1404"/>
        <v>0</v>
      </c>
      <c r="AN236" s="55" t="s">
        <v>233</v>
      </c>
      <c r="AO236" s="55" t="s">
        <v>233</v>
      </c>
      <c r="AP236" s="53">
        <f t="shared" si="1405"/>
        <v>0</v>
      </c>
      <c r="AQ236" s="53">
        <f t="shared" si="1406"/>
        <v>0</v>
      </c>
      <c r="AR236" s="53">
        <f t="shared" si="1407"/>
        <v>0</v>
      </c>
      <c r="AS236" s="75">
        <v>0</v>
      </c>
      <c r="AT236" s="75">
        <v>0</v>
      </c>
      <c r="AU236" s="52">
        <f t="shared" si="1408"/>
        <v>0</v>
      </c>
      <c r="AV236" s="52">
        <f t="shared" si="1409"/>
        <v>0</v>
      </c>
      <c r="AW236" s="52"/>
      <c r="AX236" s="52"/>
      <c r="AY236" s="52"/>
      <c r="AZ236" s="52"/>
      <c r="BA236" s="52"/>
      <c r="BB236" s="52"/>
      <c r="BC236" s="52">
        <f t="shared" si="1410"/>
        <v>0</v>
      </c>
      <c r="BD236" s="52"/>
      <c r="BE236" s="52"/>
      <c r="BF236" s="52"/>
      <c r="BG236" s="52">
        <f t="shared" si="1411"/>
        <v>0</v>
      </c>
      <c r="BH236" s="52">
        <f t="shared" si="1412"/>
        <v>0</v>
      </c>
      <c r="BI236" s="55" t="s">
        <v>233</v>
      </c>
      <c r="BJ236" s="55" t="s">
        <v>233</v>
      </c>
      <c r="BK236" s="53">
        <f t="shared" si="1413"/>
        <v>0</v>
      </c>
      <c r="BL236" s="53">
        <f t="shared" si="1414"/>
        <v>0</v>
      </c>
      <c r="BM236" s="53">
        <f t="shared" si="1415"/>
        <v>0</v>
      </c>
    </row>
    <row r="237" spans="1:65" x14ac:dyDescent="0.25">
      <c r="A237" s="2">
        <v>1471</v>
      </c>
      <c r="B237" s="18">
        <v>600028836</v>
      </c>
      <c r="C237" s="18" t="s">
        <v>149</v>
      </c>
      <c r="D237" s="2">
        <v>3141</v>
      </c>
      <c r="E237" s="2" t="s">
        <v>63</v>
      </c>
      <c r="F237" s="18" t="s">
        <v>218</v>
      </c>
      <c r="G237" s="52">
        <f t="shared" si="1392"/>
        <v>0</v>
      </c>
      <c r="H237" s="52">
        <f t="shared" si="1393"/>
        <v>0</v>
      </c>
      <c r="I237" s="52"/>
      <c r="J237" s="52"/>
      <c r="K237" s="52"/>
      <c r="L237" s="52"/>
      <c r="M237" s="52"/>
      <c r="N237" s="52"/>
      <c r="O237" s="52">
        <f t="shared" si="1394"/>
        <v>0</v>
      </c>
      <c r="P237" s="52"/>
      <c r="Q237" s="52"/>
      <c r="R237" s="52"/>
      <c r="S237" s="52">
        <f t="shared" si="1395"/>
        <v>0</v>
      </c>
      <c r="T237" s="52">
        <f t="shared" si="1396"/>
        <v>0</v>
      </c>
      <c r="U237" s="54" t="s">
        <v>233</v>
      </c>
      <c r="V237" s="52">
        <v>24500</v>
      </c>
      <c r="W237" s="53">
        <f t="shared" ref="W237" si="1416">IF(S237=0,0,ROUND((L237+M237)/U237/10,2)*-1)</f>
        <v>0</v>
      </c>
      <c r="X237" s="53">
        <f t="shared" si="1398"/>
        <v>0</v>
      </c>
      <c r="Y237" s="53">
        <f t="shared" si="1399"/>
        <v>0</v>
      </c>
      <c r="Z237" s="52">
        <f t="shared" si="1400"/>
        <v>0</v>
      </c>
      <c r="AA237" s="52">
        <f t="shared" si="1401"/>
        <v>0</v>
      </c>
      <c r="AB237" s="52"/>
      <c r="AC237" s="52"/>
      <c r="AD237" s="52"/>
      <c r="AE237" s="52"/>
      <c r="AF237" s="52"/>
      <c r="AG237" s="52"/>
      <c r="AH237" s="52">
        <f t="shared" si="1402"/>
        <v>0</v>
      </c>
      <c r="AI237" s="52"/>
      <c r="AJ237" s="52"/>
      <c r="AK237" s="52"/>
      <c r="AL237" s="52">
        <f t="shared" si="1403"/>
        <v>0</v>
      </c>
      <c r="AM237" s="52">
        <f t="shared" si="1404"/>
        <v>0</v>
      </c>
      <c r="AN237" s="54" t="s">
        <v>233</v>
      </c>
      <c r="AO237" s="52">
        <v>24500</v>
      </c>
      <c r="AP237" s="53">
        <f t="shared" si="1405"/>
        <v>0</v>
      </c>
      <c r="AQ237" s="53">
        <f t="shared" si="1406"/>
        <v>0</v>
      </c>
      <c r="AR237" s="53">
        <f t="shared" si="1407"/>
        <v>0</v>
      </c>
      <c r="AS237" s="75">
        <v>0</v>
      </c>
      <c r="AT237" s="75">
        <v>0</v>
      </c>
      <c r="AU237" s="52">
        <f t="shared" si="1408"/>
        <v>0</v>
      </c>
      <c r="AV237" s="52">
        <f t="shared" si="1409"/>
        <v>0</v>
      </c>
      <c r="AW237" s="52"/>
      <c r="AX237" s="52"/>
      <c r="AY237" s="52"/>
      <c r="AZ237" s="52"/>
      <c r="BA237" s="52"/>
      <c r="BB237" s="52"/>
      <c r="BC237" s="52">
        <f t="shared" si="1410"/>
        <v>0</v>
      </c>
      <c r="BD237" s="52"/>
      <c r="BE237" s="52"/>
      <c r="BF237" s="52"/>
      <c r="BG237" s="52">
        <f t="shared" si="1411"/>
        <v>0</v>
      </c>
      <c r="BH237" s="52">
        <f t="shared" si="1412"/>
        <v>0</v>
      </c>
      <c r="BI237" s="54" t="s">
        <v>233</v>
      </c>
      <c r="BJ237" s="52">
        <v>24500</v>
      </c>
      <c r="BK237" s="53">
        <f t="shared" si="1413"/>
        <v>0</v>
      </c>
      <c r="BL237" s="53">
        <f t="shared" si="1414"/>
        <v>0</v>
      </c>
      <c r="BM237" s="53">
        <f t="shared" si="1415"/>
        <v>0</v>
      </c>
    </row>
    <row r="238" spans="1:65" x14ac:dyDescent="0.25">
      <c r="A238" s="23"/>
      <c r="B238" s="24"/>
      <c r="C238" s="24" t="s">
        <v>207</v>
      </c>
      <c r="D238" s="23"/>
      <c r="E238" s="23"/>
      <c r="F238" s="24"/>
      <c r="G238" s="25">
        <f>SUM(G235:G237)</f>
        <v>185000</v>
      </c>
      <c r="H238" s="25">
        <f t="shared" ref="H238:T238" si="1417">SUM(H235:H237)</f>
        <v>120000</v>
      </c>
      <c r="I238" s="25">
        <f t="shared" si="1417"/>
        <v>0</v>
      </c>
      <c r="J238" s="25">
        <f t="shared" si="1417"/>
        <v>0</v>
      </c>
      <c r="K238" s="25">
        <f t="shared" si="1417"/>
        <v>0</v>
      </c>
      <c r="L238" s="25">
        <f t="shared" si="1417"/>
        <v>120000</v>
      </c>
      <c r="M238" s="25">
        <f t="shared" si="1417"/>
        <v>0</v>
      </c>
      <c r="N238" s="25">
        <f t="shared" si="1417"/>
        <v>0</v>
      </c>
      <c r="O238" s="25">
        <f t="shared" si="1417"/>
        <v>65000</v>
      </c>
      <c r="P238" s="25">
        <f t="shared" si="1417"/>
        <v>0</v>
      </c>
      <c r="Q238" s="25">
        <f t="shared" si="1417"/>
        <v>65000</v>
      </c>
      <c r="R238" s="25">
        <f t="shared" si="1417"/>
        <v>0</v>
      </c>
      <c r="S238" s="25">
        <f t="shared" si="1417"/>
        <v>-120000</v>
      </c>
      <c r="T238" s="25">
        <f t="shared" si="1417"/>
        <v>-65000</v>
      </c>
      <c r="U238" s="34" t="s">
        <v>97</v>
      </c>
      <c r="V238" s="34" t="s">
        <v>97</v>
      </c>
      <c r="W238" s="26">
        <f t="shared" ref="W238" si="1418">SUM(W235:W237)</f>
        <v>-0.22</v>
      </c>
      <c r="X238" s="26">
        <f t="shared" ref="X238" si="1419">SUM(X235:X237)</f>
        <v>-0.2</v>
      </c>
      <c r="Y238" s="26">
        <f t="shared" ref="Y238" si="1420">SUM(Y235:Y237)</f>
        <v>-0.42000000000000004</v>
      </c>
      <c r="Z238" s="25">
        <f>SUM(Z235:Z237)</f>
        <v>185000</v>
      </c>
      <c r="AA238" s="25">
        <f t="shared" ref="AA238:AM238" si="1421">SUM(AA235:AA237)</f>
        <v>120000</v>
      </c>
      <c r="AB238" s="25">
        <f t="shared" si="1421"/>
        <v>0</v>
      </c>
      <c r="AC238" s="25">
        <f t="shared" si="1421"/>
        <v>0</v>
      </c>
      <c r="AD238" s="25">
        <f t="shared" si="1421"/>
        <v>0</v>
      </c>
      <c r="AE238" s="25">
        <f t="shared" si="1421"/>
        <v>120000</v>
      </c>
      <c r="AF238" s="25">
        <f t="shared" si="1421"/>
        <v>0</v>
      </c>
      <c r="AG238" s="25">
        <f t="shared" si="1421"/>
        <v>0</v>
      </c>
      <c r="AH238" s="25">
        <f t="shared" si="1421"/>
        <v>65000</v>
      </c>
      <c r="AI238" s="25">
        <f t="shared" si="1421"/>
        <v>0</v>
      </c>
      <c r="AJ238" s="25">
        <f t="shared" si="1421"/>
        <v>65000</v>
      </c>
      <c r="AK238" s="25">
        <f t="shared" si="1421"/>
        <v>0</v>
      </c>
      <c r="AL238" s="25">
        <f t="shared" si="1421"/>
        <v>24000</v>
      </c>
      <c r="AM238" s="25">
        <f t="shared" si="1421"/>
        <v>13000</v>
      </c>
      <c r="AN238" s="34" t="s">
        <v>97</v>
      </c>
      <c r="AO238" s="34" t="s">
        <v>97</v>
      </c>
      <c r="AP238" s="26">
        <f t="shared" ref="AP238:AR238" si="1422">SUM(AP235:AP237)</f>
        <v>-8.3999999999999991E-2</v>
      </c>
      <c r="AQ238" s="26">
        <f t="shared" si="1422"/>
        <v>-3.999999999999998E-2</v>
      </c>
      <c r="AR238" s="26">
        <f t="shared" si="1422"/>
        <v>-0.12399999999999997</v>
      </c>
      <c r="AS238" s="76">
        <v>-0.17600000000000002</v>
      </c>
      <c r="AT238" s="76">
        <v>-0.16000000000000003</v>
      </c>
      <c r="AU238" s="25">
        <f>SUM(AU235:AU237)</f>
        <v>185000</v>
      </c>
      <c r="AV238" s="25">
        <f t="shared" ref="AV238:BH238" si="1423">SUM(AV235:AV237)</f>
        <v>120000</v>
      </c>
      <c r="AW238" s="25">
        <f t="shared" si="1423"/>
        <v>0</v>
      </c>
      <c r="AX238" s="25">
        <f t="shared" si="1423"/>
        <v>0</v>
      </c>
      <c r="AY238" s="25">
        <f t="shared" si="1423"/>
        <v>0</v>
      </c>
      <c r="AZ238" s="25">
        <f t="shared" si="1423"/>
        <v>120000</v>
      </c>
      <c r="BA238" s="25">
        <f t="shared" si="1423"/>
        <v>0</v>
      </c>
      <c r="BB238" s="25">
        <f t="shared" si="1423"/>
        <v>0</v>
      </c>
      <c r="BC238" s="25">
        <f t="shared" si="1423"/>
        <v>65000</v>
      </c>
      <c r="BD238" s="25">
        <f t="shared" si="1423"/>
        <v>0</v>
      </c>
      <c r="BE238" s="25">
        <f t="shared" si="1423"/>
        <v>65000</v>
      </c>
      <c r="BF238" s="25">
        <f t="shared" si="1423"/>
        <v>0</v>
      </c>
      <c r="BG238" s="25">
        <f t="shared" si="1423"/>
        <v>24000</v>
      </c>
      <c r="BH238" s="25">
        <f t="shared" si="1423"/>
        <v>13000</v>
      </c>
      <c r="BI238" s="34" t="s">
        <v>97</v>
      </c>
      <c r="BJ238" s="34" t="s">
        <v>97</v>
      </c>
      <c r="BK238" s="26">
        <f t="shared" ref="BK238:BM238" si="1424">SUM(BK235:BK237)</f>
        <v>-0.26</v>
      </c>
      <c r="BL238" s="26">
        <f t="shared" si="1424"/>
        <v>-0.2</v>
      </c>
      <c r="BM238" s="26">
        <f t="shared" si="1424"/>
        <v>-0.46</v>
      </c>
    </row>
    <row r="239" spans="1:65" x14ac:dyDescent="0.25">
      <c r="A239" s="2">
        <v>1472</v>
      </c>
      <c r="B239" s="18">
        <v>610400681</v>
      </c>
      <c r="C239" s="18" t="s">
        <v>150</v>
      </c>
      <c r="D239" s="2">
        <v>3133</v>
      </c>
      <c r="E239" s="2" t="s">
        <v>75</v>
      </c>
      <c r="F239" s="18" t="s">
        <v>218</v>
      </c>
      <c r="G239" s="52">
        <f t="shared" ref="G239:G241" si="1425">H239+O239</f>
        <v>24000</v>
      </c>
      <c r="H239" s="52">
        <f t="shared" ref="H239:H241" si="1426">J239+K239+L239+M239+N239</f>
        <v>24000</v>
      </c>
      <c r="I239" s="20"/>
      <c r="J239" s="43"/>
      <c r="K239" s="43"/>
      <c r="L239" s="43">
        <v>24000</v>
      </c>
      <c r="M239" s="43"/>
      <c r="N239" s="43"/>
      <c r="O239" s="52">
        <f t="shared" ref="O239:O241" si="1427">P239+Q239+R239</f>
        <v>0</v>
      </c>
      <c r="P239" s="52"/>
      <c r="Q239" s="52"/>
      <c r="R239" s="52"/>
      <c r="S239" s="52">
        <f t="shared" ref="S239:S241" si="1428">(K239+L239+M239)*-1</f>
        <v>-24000</v>
      </c>
      <c r="T239" s="52">
        <f t="shared" ref="T239:T241" si="1429">(P239+Q239)*-1</f>
        <v>0</v>
      </c>
      <c r="U239" s="52">
        <v>46500</v>
      </c>
      <c r="V239" s="52">
        <v>31800</v>
      </c>
      <c r="W239" s="53">
        <f t="shared" ref="W239:W240" si="1430">IF(S239=0,0,ROUND((L239+M239)/U239/12,2)*-1)</f>
        <v>-0.04</v>
      </c>
      <c r="X239" s="53">
        <f t="shared" ref="X239:X241" si="1431">IF(T239=0,0,ROUND(Q239/V239/10,2)*-1)</f>
        <v>0</v>
      </c>
      <c r="Y239" s="53">
        <f t="shared" ref="Y239:Y241" si="1432">SUM(W239:X239)</f>
        <v>-0.04</v>
      </c>
      <c r="Z239" s="52">
        <f t="shared" ref="Z239:Z241" si="1433">AA239+AH239</f>
        <v>24000</v>
      </c>
      <c r="AA239" s="52">
        <f t="shared" ref="AA239:AA241" si="1434">AC239+AD239+AE239+AF239+AG239</f>
        <v>24000</v>
      </c>
      <c r="AB239" s="20"/>
      <c r="AC239" s="43"/>
      <c r="AD239" s="43"/>
      <c r="AE239" s="43">
        <v>24000</v>
      </c>
      <c r="AF239" s="43"/>
      <c r="AG239" s="43"/>
      <c r="AH239" s="52">
        <f t="shared" ref="AH239:AH241" si="1435">AI239+AJ239+AK239</f>
        <v>0</v>
      </c>
      <c r="AI239" s="52"/>
      <c r="AJ239" s="52"/>
      <c r="AK239" s="52"/>
      <c r="AL239" s="52">
        <f t="shared" ref="AL239:AL241" si="1436">ROUND((AD239+AE239+AF239)*20%,0)</f>
        <v>4800</v>
      </c>
      <c r="AM239" s="52">
        <f t="shared" ref="AM239:AM241" si="1437">ROUND((AI239+AJ239)*20%,0)</f>
        <v>0</v>
      </c>
      <c r="AN239" s="52">
        <v>46500</v>
      </c>
      <c r="AO239" s="52">
        <v>31800</v>
      </c>
      <c r="AP239" s="53">
        <f t="shared" ref="AP239:AP241" si="1438">IF(AL239=0,0,ROUND((AE239+AF239)/AN239/10,2)+AS239)*-1</f>
        <v>-1.8000000000000002E-2</v>
      </c>
      <c r="AQ239" s="53">
        <f t="shared" ref="AQ239:AQ241" si="1439">IF(AM239=0,0,ROUND((AJ239)/AO239/10,2)+AT239)*-1</f>
        <v>0</v>
      </c>
      <c r="AR239" s="53">
        <f t="shared" ref="AR239:AR241" si="1440">SUM(AP239:AQ239)</f>
        <v>-1.8000000000000002E-2</v>
      </c>
      <c r="AS239" s="75">
        <v>-3.2000000000000001E-2</v>
      </c>
      <c r="AT239" s="75">
        <v>0</v>
      </c>
      <c r="AU239" s="52">
        <f t="shared" ref="AU239:AU241" si="1441">AV239+BC239</f>
        <v>24000</v>
      </c>
      <c r="AV239" s="52">
        <f t="shared" ref="AV239:AV241" si="1442">AX239+AY239+AZ239+BA239+BB239</f>
        <v>24000</v>
      </c>
      <c r="AW239" s="20"/>
      <c r="AX239" s="43"/>
      <c r="AY239" s="43"/>
      <c r="AZ239" s="43">
        <v>24000</v>
      </c>
      <c r="BA239" s="43"/>
      <c r="BB239" s="43"/>
      <c r="BC239" s="52">
        <f t="shared" ref="BC239:BC241" si="1443">BD239+BE239+BF239</f>
        <v>0</v>
      </c>
      <c r="BD239" s="52"/>
      <c r="BE239" s="52"/>
      <c r="BF239" s="52"/>
      <c r="BG239" s="52">
        <f t="shared" ref="BG239:BG241" si="1444">ROUND((AY239+AZ239+BA239)*20%,0)</f>
        <v>4800</v>
      </c>
      <c r="BH239" s="52">
        <f t="shared" ref="BH239:BH241" si="1445">ROUND((BD239+BE239)*20%,0)</f>
        <v>0</v>
      </c>
      <c r="BI239" s="52">
        <v>46500</v>
      </c>
      <c r="BJ239" s="52">
        <v>31800</v>
      </c>
      <c r="BK239" s="53">
        <f t="shared" ref="BK239:BK241" si="1446">IF(BG239=0,0,ROUND((AZ239+BA239)/BI239/10,2)+BN239)*-1</f>
        <v>-0.05</v>
      </c>
      <c r="BL239" s="53">
        <f t="shared" ref="BL239:BL241" si="1447">IF(BH239=0,0,ROUND((BE239)/BJ239/10,2)+BO239)*-1</f>
        <v>0</v>
      </c>
      <c r="BM239" s="53">
        <f t="shared" ref="BM239:BM241" si="1448">SUM(BK239:BL239)</f>
        <v>-0.05</v>
      </c>
    </row>
    <row r="240" spans="1:65" x14ac:dyDescent="0.25">
      <c r="A240" s="2">
        <v>1472</v>
      </c>
      <c r="B240" s="18">
        <v>610400681</v>
      </c>
      <c r="C240" s="18" t="s">
        <v>150</v>
      </c>
      <c r="D240" s="2">
        <v>3133</v>
      </c>
      <c r="E240" s="2" t="s">
        <v>62</v>
      </c>
      <c r="F240" s="18" t="s">
        <v>218</v>
      </c>
      <c r="G240" s="52">
        <f t="shared" si="1425"/>
        <v>0</v>
      </c>
      <c r="H240" s="52">
        <f t="shared" si="1426"/>
        <v>0</v>
      </c>
      <c r="I240" s="52"/>
      <c r="J240" s="52"/>
      <c r="K240" s="52"/>
      <c r="L240" s="52"/>
      <c r="M240" s="52"/>
      <c r="N240" s="52"/>
      <c r="O240" s="52">
        <f t="shared" si="1427"/>
        <v>0</v>
      </c>
      <c r="P240" s="52"/>
      <c r="Q240" s="52"/>
      <c r="R240" s="52"/>
      <c r="S240" s="52">
        <f t="shared" si="1428"/>
        <v>0</v>
      </c>
      <c r="T240" s="52">
        <f t="shared" si="1429"/>
        <v>0</v>
      </c>
      <c r="U240" s="55" t="s">
        <v>233</v>
      </c>
      <c r="V240" s="55" t="s">
        <v>233</v>
      </c>
      <c r="W240" s="53">
        <f t="shared" si="1430"/>
        <v>0</v>
      </c>
      <c r="X240" s="53">
        <f t="shared" si="1431"/>
        <v>0</v>
      </c>
      <c r="Y240" s="53">
        <f t="shared" si="1432"/>
        <v>0</v>
      </c>
      <c r="Z240" s="52">
        <f t="shared" si="1433"/>
        <v>0</v>
      </c>
      <c r="AA240" s="52">
        <f t="shared" si="1434"/>
        <v>0</v>
      </c>
      <c r="AB240" s="52"/>
      <c r="AC240" s="52"/>
      <c r="AD240" s="52"/>
      <c r="AE240" s="52"/>
      <c r="AF240" s="52"/>
      <c r="AG240" s="52"/>
      <c r="AH240" s="52">
        <f t="shared" si="1435"/>
        <v>0</v>
      </c>
      <c r="AI240" s="52"/>
      <c r="AJ240" s="52"/>
      <c r="AK240" s="52"/>
      <c r="AL240" s="52">
        <f t="shared" si="1436"/>
        <v>0</v>
      </c>
      <c r="AM240" s="52">
        <f t="shared" si="1437"/>
        <v>0</v>
      </c>
      <c r="AN240" s="55" t="s">
        <v>233</v>
      </c>
      <c r="AO240" s="55" t="s">
        <v>233</v>
      </c>
      <c r="AP240" s="53">
        <f t="shared" si="1438"/>
        <v>0</v>
      </c>
      <c r="AQ240" s="53">
        <f t="shared" si="1439"/>
        <v>0</v>
      </c>
      <c r="AR240" s="53">
        <f t="shared" si="1440"/>
        <v>0</v>
      </c>
      <c r="AS240" s="75">
        <v>0</v>
      </c>
      <c r="AT240" s="75">
        <v>0</v>
      </c>
      <c r="AU240" s="52">
        <f t="shared" si="1441"/>
        <v>0</v>
      </c>
      <c r="AV240" s="52">
        <f t="shared" si="1442"/>
        <v>0</v>
      </c>
      <c r="AW240" s="52"/>
      <c r="AX240" s="52"/>
      <c r="AY240" s="52"/>
      <c r="AZ240" s="52"/>
      <c r="BA240" s="52"/>
      <c r="BB240" s="52"/>
      <c r="BC240" s="52">
        <f t="shared" si="1443"/>
        <v>0</v>
      </c>
      <c r="BD240" s="52"/>
      <c r="BE240" s="52"/>
      <c r="BF240" s="52"/>
      <c r="BG240" s="52">
        <f t="shared" si="1444"/>
        <v>0</v>
      </c>
      <c r="BH240" s="52">
        <f t="shared" si="1445"/>
        <v>0</v>
      </c>
      <c r="BI240" s="55" t="s">
        <v>233</v>
      </c>
      <c r="BJ240" s="55" t="s">
        <v>233</v>
      </c>
      <c r="BK240" s="53">
        <f t="shared" si="1446"/>
        <v>0</v>
      </c>
      <c r="BL240" s="53">
        <f t="shared" si="1447"/>
        <v>0</v>
      </c>
      <c r="BM240" s="53">
        <f t="shared" si="1448"/>
        <v>0</v>
      </c>
    </row>
    <row r="241" spans="1:65" x14ac:dyDescent="0.25">
      <c r="A241" s="2">
        <v>1472</v>
      </c>
      <c r="B241" s="18">
        <v>610400681</v>
      </c>
      <c r="C241" s="18" t="s">
        <v>150</v>
      </c>
      <c r="D241" s="2">
        <v>3141</v>
      </c>
      <c r="E241" s="2" t="s">
        <v>63</v>
      </c>
      <c r="F241" s="18" t="s">
        <v>218</v>
      </c>
      <c r="G241" s="52">
        <f t="shared" si="1425"/>
        <v>0</v>
      </c>
      <c r="H241" s="52">
        <f t="shared" si="1426"/>
        <v>0</v>
      </c>
      <c r="I241" s="52"/>
      <c r="J241" s="52"/>
      <c r="K241" s="52"/>
      <c r="L241" s="52"/>
      <c r="M241" s="52"/>
      <c r="N241" s="52"/>
      <c r="O241" s="52">
        <f t="shared" si="1427"/>
        <v>0</v>
      </c>
      <c r="P241" s="52"/>
      <c r="Q241" s="52"/>
      <c r="R241" s="52"/>
      <c r="S241" s="52">
        <f t="shared" si="1428"/>
        <v>0</v>
      </c>
      <c r="T241" s="52">
        <f t="shared" si="1429"/>
        <v>0</v>
      </c>
      <c r="U241" s="54" t="s">
        <v>233</v>
      </c>
      <c r="V241" s="52">
        <v>24500</v>
      </c>
      <c r="W241" s="53">
        <f t="shared" ref="W241" si="1449">IF(S241=0,0,ROUND((L241+M241)/U241/10,2)*-1)</f>
        <v>0</v>
      </c>
      <c r="X241" s="53">
        <f t="shared" si="1431"/>
        <v>0</v>
      </c>
      <c r="Y241" s="53">
        <f t="shared" si="1432"/>
        <v>0</v>
      </c>
      <c r="Z241" s="52">
        <f t="shared" si="1433"/>
        <v>0</v>
      </c>
      <c r="AA241" s="52">
        <f t="shared" si="1434"/>
        <v>0</v>
      </c>
      <c r="AB241" s="52"/>
      <c r="AC241" s="52"/>
      <c r="AD241" s="52"/>
      <c r="AE241" s="52"/>
      <c r="AF241" s="52"/>
      <c r="AG241" s="52"/>
      <c r="AH241" s="52">
        <f t="shared" si="1435"/>
        <v>0</v>
      </c>
      <c r="AI241" s="52"/>
      <c r="AJ241" s="52"/>
      <c r="AK241" s="52"/>
      <c r="AL241" s="52">
        <f t="shared" si="1436"/>
        <v>0</v>
      </c>
      <c r="AM241" s="52">
        <f t="shared" si="1437"/>
        <v>0</v>
      </c>
      <c r="AN241" s="54" t="s">
        <v>233</v>
      </c>
      <c r="AO241" s="52">
        <v>24500</v>
      </c>
      <c r="AP241" s="53">
        <f t="shared" si="1438"/>
        <v>0</v>
      </c>
      <c r="AQ241" s="53">
        <f t="shared" si="1439"/>
        <v>0</v>
      </c>
      <c r="AR241" s="53">
        <f t="shared" si="1440"/>
        <v>0</v>
      </c>
      <c r="AS241" s="75">
        <v>0</v>
      </c>
      <c r="AT241" s="75">
        <v>0</v>
      </c>
      <c r="AU241" s="52">
        <f t="shared" si="1441"/>
        <v>0</v>
      </c>
      <c r="AV241" s="52">
        <f t="shared" si="1442"/>
        <v>0</v>
      </c>
      <c r="AW241" s="52"/>
      <c r="AX241" s="52"/>
      <c r="AY241" s="52"/>
      <c r="AZ241" s="52"/>
      <c r="BA241" s="52"/>
      <c r="BB241" s="52"/>
      <c r="BC241" s="52">
        <f t="shared" si="1443"/>
        <v>0</v>
      </c>
      <c r="BD241" s="52"/>
      <c r="BE241" s="52"/>
      <c r="BF241" s="52"/>
      <c r="BG241" s="52">
        <f t="shared" si="1444"/>
        <v>0</v>
      </c>
      <c r="BH241" s="52">
        <f t="shared" si="1445"/>
        <v>0</v>
      </c>
      <c r="BI241" s="54" t="s">
        <v>233</v>
      </c>
      <c r="BJ241" s="52">
        <v>24500</v>
      </c>
      <c r="BK241" s="53">
        <f t="shared" si="1446"/>
        <v>0</v>
      </c>
      <c r="BL241" s="53">
        <f t="shared" si="1447"/>
        <v>0</v>
      </c>
      <c r="BM241" s="53">
        <f t="shared" si="1448"/>
        <v>0</v>
      </c>
    </row>
    <row r="242" spans="1:65" x14ac:dyDescent="0.25">
      <c r="A242" s="23"/>
      <c r="B242" s="24"/>
      <c r="C242" s="24" t="s">
        <v>208</v>
      </c>
      <c r="D242" s="23"/>
      <c r="E242" s="23"/>
      <c r="F242" s="24"/>
      <c r="G242" s="25">
        <f t="shared" ref="G242:S242" si="1450">SUM(G239:G241)</f>
        <v>24000</v>
      </c>
      <c r="H242" s="25">
        <f t="shared" si="1450"/>
        <v>24000</v>
      </c>
      <c r="I242" s="25">
        <f t="shared" si="1450"/>
        <v>0</v>
      </c>
      <c r="J242" s="25">
        <f t="shared" si="1450"/>
        <v>0</v>
      </c>
      <c r="K242" s="25">
        <f t="shared" si="1450"/>
        <v>0</v>
      </c>
      <c r="L242" s="25">
        <f t="shared" si="1450"/>
        <v>24000</v>
      </c>
      <c r="M242" s="25">
        <f t="shared" si="1450"/>
        <v>0</v>
      </c>
      <c r="N242" s="25">
        <f t="shared" si="1450"/>
        <v>0</v>
      </c>
      <c r="O242" s="25">
        <f t="shared" si="1450"/>
        <v>0</v>
      </c>
      <c r="P242" s="25">
        <f t="shared" si="1450"/>
        <v>0</v>
      </c>
      <c r="Q242" s="25">
        <f t="shared" si="1450"/>
        <v>0</v>
      </c>
      <c r="R242" s="25">
        <f t="shared" si="1450"/>
        <v>0</v>
      </c>
      <c r="S242" s="25">
        <f t="shared" si="1450"/>
        <v>-24000</v>
      </c>
      <c r="T242" s="25">
        <f>SUM(T239:T241)</f>
        <v>0</v>
      </c>
      <c r="U242" s="34" t="s">
        <v>97</v>
      </c>
      <c r="V242" s="34" t="s">
        <v>97</v>
      </c>
      <c r="W242" s="26">
        <f t="shared" ref="W242:AL242" si="1451">SUM(W239:W241)</f>
        <v>-0.04</v>
      </c>
      <c r="X242" s="26">
        <f t="shared" si="1451"/>
        <v>0</v>
      </c>
      <c r="Y242" s="26">
        <f t="shared" si="1451"/>
        <v>-0.04</v>
      </c>
      <c r="Z242" s="25">
        <f t="shared" si="1451"/>
        <v>24000</v>
      </c>
      <c r="AA242" s="25">
        <f t="shared" si="1451"/>
        <v>24000</v>
      </c>
      <c r="AB242" s="25">
        <f t="shared" si="1451"/>
        <v>0</v>
      </c>
      <c r="AC242" s="25">
        <f t="shared" si="1451"/>
        <v>0</v>
      </c>
      <c r="AD242" s="25">
        <f t="shared" si="1451"/>
        <v>0</v>
      </c>
      <c r="AE242" s="25">
        <f t="shared" si="1451"/>
        <v>24000</v>
      </c>
      <c r="AF242" s="25">
        <f t="shared" si="1451"/>
        <v>0</v>
      </c>
      <c r="AG242" s="25">
        <f t="shared" si="1451"/>
        <v>0</v>
      </c>
      <c r="AH242" s="25">
        <f t="shared" si="1451"/>
        <v>0</v>
      </c>
      <c r="AI242" s="25">
        <f t="shared" si="1451"/>
        <v>0</v>
      </c>
      <c r="AJ242" s="25">
        <f t="shared" si="1451"/>
        <v>0</v>
      </c>
      <c r="AK242" s="25">
        <f t="shared" si="1451"/>
        <v>0</v>
      </c>
      <c r="AL242" s="25">
        <f t="shared" si="1451"/>
        <v>4800</v>
      </c>
      <c r="AM242" s="25">
        <f>SUM(AM239:AM241)</f>
        <v>0</v>
      </c>
      <c r="AN242" s="34" t="s">
        <v>97</v>
      </c>
      <c r="AO242" s="34" t="s">
        <v>97</v>
      </c>
      <c r="AP242" s="26">
        <f t="shared" ref="AP242:AR242" si="1452">SUM(AP239:AP241)</f>
        <v>-1.8000000000000002E-2</v>
      </c>
      <c r="AQ242" s="26">
        <f t="shared" si="1452"/>
        <v>0</v>
      </c>
      <c r="AR242" s="26">
        <f t="shared" si="1452"/>
        <v>-1.8000000000000002E-2</v>
      </c>
      <c r="AS242" s="76">
        <v>-3.2000000000000001E-2</v>
      </c>
      <c r="AT242" s="76">
        <v>0</v>
      </c>
      <c r="AU242" s="25">
        <f t="shared" ref="AU242:BG242" si="1453">SUM(AU239:AU241)</f>
        <v>24000</v>
      </c>
      <c r="AV242" s="25">
        <f t="shared" si="1453"/>
        <v>24000</v>
      </c>
      <c r="AW242" s="25">
        <f t="shared" si="1453"/>
        <v>0</v>
      </c>
      <c r="AX242" s="25">
        <f t="shared" si="1453"/>
        <v>0</v>
      </c>
      <c r="AY242" s="25">
        <f t="shared" si="1453"/>
        <v>0</v>
      </c>
      <c r="AZ242" s="25">
        <f t="shared" si="1453"/>
        <v>24000</v>
      </c>
      <c r="BA242" s="25">
        <f t="shared" si="1453"/>
        <v>0</v>
      </c>
      <c r="BB242" s="25">
        <f t="shared" si="1453"/>
        <v>0</v>
      </c>
      <c r="BC242" s="25">
        <f t="shared" si="1453"/>
        <v>0</v>
      </c>
      <c r="BD242" s="25">
        <f t="shared" si="1453"/>
        <v>0</v>
      </c>
      <c r="BE242" s="25">
        <f t="shared" si="1453"/>
        <v>0</v>
      </c>
      <c r="BF242" s="25">
        <f t="shared" si="1453"/>
        <v>0</v>
      </c>
      <c r="BG242" s="25">
        <f t="shared" si="1453"/>
        <v>4800</v>
      </c>
      <c r="BH242" s="25">
        <f>SUM(BH239:BH241)</f>
        <v>0</v>
      </c>
      <c r="BI242" s="34" t="s">
        <v>97</v>
      </c>
      <c r="BJ242" s="34" t="s">
        <v>97</v>
      </c>
      <c r="BK242" s="26">
        <f t="shared" ref="BK242:BM242" si="1454">SUM(BK239:BK241)</f>
        <v>-0.05</v>
      </c>
      <c r="BL242" s="26">
        <f t="shared" si="1454"/>
        <v>0</v>
      </c>
      <c r="BM242" s="26">
        <f t="shared" si="1454"/>
        <v>-0.05</v>
      </c>
    </row>
    <row r="243" spans="1:65" x14ac:dyDescent="0.25">
      <c r="A243" s="2">
        <v>1473</v>
      </c>
      <c r="B243" s="18">
        <v>600023141</v>
      </c>
      <c r="C243" s="18" t="s">
        <v>151</v>
      </c>
      <c r="D243" s="2">
        <v>3133</v>
      </c>
      <c r="E243" s="2" t="s">
        <v>75</v>
      </c>
      <c r="F243" s="18" t="s">
        <v>218</v>
      </c>
      <c r="G243" s="52">
        <f t="shared" ref="G243:G245" si="1455">H243+O243</f>
        <v>320000</v>
      </c>
      <c r="H243" s="52">
        <f t="shared" ref="H243:H245" si="1456">J243+K243+L243+M243+N243</f>
        <v>160000</v>
      </c>
      <c r="I243" s="20"/>
      <c r="J243" s="43"/>
      <c r="K243" s="43"/>
      <c r="L243" s="43">
        <v>160000</v>
      </c>
      <c r="M243" s="43"/>
      <c r="N243" s="43"/>
      <c r="O243" s="52">
        <f t="shared" ref="O243:O245" si="1457">P243+Q243+R243</f>
        <v>160000</v>
      </c>
      <c r="P243" s="43"/>
      <c r="Q243" s="43">
        <v>160000</v>
      </c>
      <c r="R243" s="43"/>
      <c r="S243" s="52">
        <f t="shared" ref="S243:S245" si="1458">(K243+L243+M243)*-1</f>
        <v>-160000</v>
      </c>
      <c r="T243" s="52">
        <f t="shared" ref="T243:T245" si="1459">(P243+Q243)*-1</f>
        <v>-160000</v>
      </c>
      <c r="U243" s="52">
        <v>46500</v>
      </c>
      <c r="V243" s="52">
        <v>31800</v>
      </c>
      <c r="W243" s="53">
        <f t="shared" ref="W243:W244" si="1460">IF(S243=0,0,ROUND((L243+M243)/U243/12,2)*-1)</f>
        <v>-0.28999999999999998</v>
      </c>
      <c r="X243" s="53">
        <f t="shared" ref="X243:X245" si="1461">IF(T243=0,0,ROUND(Q243/V243/10,2)*-1)</f>
        <v>-0.5</v>
      </c>
      <c r="Y243" s="53">
        <f t="shared" ref="Y243:Y245" si="1462">SUM(W243:X243)</f>
        <v>-0.79</v>
      </c>
      <c r="Z243" s="52">
        <f t="shared" ref="Z243:Z245" si="1463">AA243+AH243</f>
        <v>320000</v>
      </c>
      <c r="AA243" s="52">
        <f t="shared" ref="AA243:AA245" si="1464">AC243+AD243+AE243+AF243+AG243</f>
        <v>160000</v>
      </c>
      <c r="AB243" s="20"/>
      <c r="AC243" s="43"/>
      <c r="AD243" s="43"/>
      <c r="AE243" s="43">
        <v>160000</v>
      </c>
      <c r="AF243" s="43"/>
      <c r="AG243" s="43"/>
      <c r="AH243" s="52">
        <f t="shared" ref="AH243:AH245" si="1465">AI243+AJ243+AK243</f>
        <v>160000</v>
      </c>
      <c r="AI243" s="43"/>
      <c r="AJ243" s="43">
        <v>160000</v>
      </c>
      <c r="AK243" s="43"/>
      <c r="AL243" s="52">
        <f t="shared" ref="AL243:AL245" si="1466">ROUND((AD243+AE243+AF243)*20%,0)</f>
        <v>32000</v>
      </c>
      <c r="AM243" s="52">
        <f t="shared" ref="AM243:AM245" si="1467">ROUND((AI243+AJ243)*20%,0)</f>
        <v>32000</v>
      </c>
      <c r="AN243" s="52">
        <v>46500</v>
      </c>
      <c r="AO243" s="52">
        <v>31800</v>
      </c>
      <c r="AP243" s="53">
        <f t="shared" ref="AP243:AP245" si="1468">IF(AL243=0,0,ROUND((AE243+AF243)/AN243/10,2)+AS243)*-1</f>
        <v>-0.10800000000000004</v>
      </c>
      <c r="AQ243" s="53">
        <f t="shared" ref="AQ243:AQ245" si="1469">IF(AM243=0,0,ROUND((AJ243)/AO243/10,2)+AT243)*-1</f>
        <v>-9.9999999999999978E-2</v>
      </c>
      <c r="AR243" s="53">
        <f t="shared" ref="AR243:AR245" si="1470">SUM(AP243:AQ243)</f>
        <v>-0.20800000000000002</v>
      </c>
      <c r="AS243" s="75">
        <v>-0.23199999999999998</v>
      </c>
      <c r="AT243" s="75">
        <v>-0.4</v>
      </c>
      <c r="AU243" s="52">
        <f t="shared" ref="AU243:AU245" si="1471">AV243+BC243</f>
        <v>320000</v>
      </c>
      <c r="AV243" s="52">
        <f t="shared" ref="AV243:AV245" si="1472">AX243+AY243+AZ243+BA243+BB243</f>
        <v>160000</v>
      </c>
      <c r="AW243" s="20"/>
      <c r="AX243" s="43"/>
      <c r="AY243" s="43"/>
      <c r="AZ243" s="43">
        <v>160000</v>
      </c>
      <c r="BA243" s="43"/>
      <c r="BB243" s="43"/>
      <c r="BC243" s="52">
        <f t="shared" ref="BC243:BC245" si="1473">BD243+BE243+BF243</f>
        <v>160000</v>
      </c>
      <c r="BD243" s="43"/>
      <c r="BE243" s="43">
        <v>160000</v>
      </c>
      <c r="BF243" s="43"/>
      <c r="BG243" s="52">
        <f t="shared" ref="BG243:BG245" si="1474">ROUND((AY243+AZ243+BA243)*20%,0)</f>
        <v>32000</v>
      </c>
      <c r="BH243" s="52">
        <f t="shared" ref="BH243:BH245" si="1475">ROUND((BD243+BE243)*20%,0)</f>
        <v>32000</v>
      </c>
      <c r="BI243" s="52">
        <v>46500</v>
      </c>
      <c r="BJ243" s="52">
        <v>31800</v>
      </c>
      <c r="BK243" s="53">
        <f t="shared" ref="BK243:BK245" si="1476">IF(BG243=0,0,ROUND((AZ243+BA243)/BI243/10,2)+BN243)*-1</f>
        <v>-0.34</v>
      </c>
      <c r="BL243" s="53">
        <f t="shared" ref="BL243:BL245" si="1477">IF(BH243=0,0,ROUND((BE243)/BJ243/10,2)+BO243)*-1</f>
        <v>-0.5</v>
      </c>
      <c r="BM243" s="53">
        <f t="shared" ref="BM243:BM245" si="1478">SUM(BK243:BL243)</f>
        <v>-0.84000000000000008</v>
      </c>
    </row>
    <row r="244" spans="1:65" x14ac:dyDescent="0.25">
      <c r="A244" s="2">
        <v>1473</v>
      </c>
      <c r="B244" s="18">
        <v>600023141</v>
      </c>
      <c r="C244" s="18" t="s">
        <v>151</v>
      </c>
      <c r="D244" s="2">
        <v>3133</v>
      </c>
      <c r="E244" s="2" t="s">
        <v>62</v>
      </c>
      <c r="F244" s="18" t="s">
        <v>218</v>
      </c>
      <c r="G244" s="52">
        <f t="shared" si="1455"/>
        <v>0</v>
      </c>
      <c r="H244" s="52">
        <f t="shared" si="1456"/>
        <v>0</v>
      </c>
      <c r="I244" s="52"/>
      <c r="J244" s="52"/>
      <c r="K244" s="52"/>
      <c r="L244" s="52"/>
      <c r="M244" s="52"/>
      <c r="N244" s="52"/>
      <c r="O244" s="52">
        <f t="shared" si="1457"/>
        <v>0</v>
      </c>
      <c r="P244" s="52"/>
      <c r="Q244" s="52"/>
      <c r="R244" s="52"/>
      <c r="S244" s="52">
        <f t="shared" si="1458"/>
        <v>0</v>
      </c>
      <c r="T244" s="52">
        <f t="shared" si="1459"/>
        <v>0</v>
      </c>
      <c r="U244" s="55" t="s">
        <v>233</v>
      </c>
      <c r="V244" s="55" t="s">
        <v>233</v>
      </c>
      <c r="W244" s="53">
        <f t="shared" si="1460"/>
        <v>0</v>
      </c>
      <c r="X244" s="53">
        <f t="shared" si="1461"/>
        <v>0</v>
      </c>
      <c r="Y244" s="53">
        <f t="shared" si="1462"/>
        <v>0</v>
      </c>
      <c r="Z244" s="52">
        <f t="shared" si="1463"/>
        <v>0</v>
      </c>
      <c r="AA244" s="52">
        <f t="shared" si="1464"/>
        <v>0</v>
      </c>
      <c r="AB244" s="52"/>
      <c r="AC244" s="52"/>
      <c r="AD244" s="52"/>
      <c r="AE244" s="52"/>
      <c r="AF244" s="52"/>
      <c r="AG244" s="52"/>
      <c r="AH244" s="52">
        <f t="shared" si="1465"/>
        <v>0</v>
      </c>
      <c r="AI244" s="52"/>
      <c r="AJ244" s="52"/>
      <c r="AK244" s="52"/>
      <c r="AL244" s="52">
        <f t="shared" si="1466"/>
        <v>0</v>
      </c>
      <c r="AM244" s="52">
        <f t="shared" si="1467"/>
        <v>0</v>
      </c>
      <c r="AN244" s="55" t="s">
        <v>233</v>
      </c>
      <c r="AO244" s="55" t="s">
        <v>233</v>
      </c>
      <c r="AP244" s="53">
        <f t="shared" si="1468"/>
        <v>0</v>
      </c>
      <c r="AQ244" s="53">
        <f t="shared" si="1469"/>
        <v>0</v>
      </c>
      <c r="AR244" s="53">
        <f t="shared" si="1470"/>
        <v>0</v>
      </c>
      <c r="AS244" s="75">
        <v>0</v>
      </c>
      <c r="AT244" s="75">
        <v>0</v>
      </c>
      <c r="AU244" s="52">
        <f t="shared" si="1471"/>
        <v>0</v>
      </c>
      <c r="AV244" s="52">
        <f t="shared" si="1472"/>
        <v>0</v>
      </c>
      <c r="AW244" s="52"/>
      <c r="AX244" s="52"/>
      <c r="AY244" s="52"/>
      <c r="AZ244" s="52"/>
      <c r="BA244" s="52"/>
      <c r="BB244" s="52"/>
      <c r="BC244" s="52">
        <f t="shared" si="1473"/>
        <v>0</v>
      </c>
      <c r="BD244" s="52"/>
      <c r="BE244" s="52"/>
      <c r="BF244" s="52"/>
      <c r="BG244" s="52">
        <f t="shared" si="1474"/>
        <v>0</v>
      </c>
      <c r="BH244" s="52">
        <f t="shared" si="1475"/>
        <v>0</v>
      </c>
      <c r="BI244" s="55" t="s">
        <v>233</v>
      </c>
      <c r="BJ244" s="55" t="s">
        <v>233</v>
      </c>
      <c r="BK244" s="53">
        <f t="shared" si="1476"/>
        <v>0</v>
      </c>
      <c r="BL244" s="53">
        <f t="shared" si="1477"/>
        <v>0</v>
      </c>
      <c r="BM244" s="53">
        <f t="shared" si="1478"/>
        <v>0</v>
      </c>
    </row>
    <row r="245" spans="1:65" x14ac:dyDescent="0.25">
      <c r="A245" s="2">
        <v>1473</v>
      </c>
      <c r="B245" s="18">
        <v>600023141</v>
      </c>
      <c r="C245" s="18" t="s">
        <v>151</v>
      </c>
      <c r="D245" s="2">
        <v>3141</v>
      </c>
      <c r="E245" s="2" t="s">
        <v>63</v>
      </c>
      <c r="F245" s="18" t="s">
        <v>218</v>
      </c>
      <c r="G245" s="52">
        <f t="shared" si="1455"/>
        <v>0</v>
      </c>
      <c r="H245" s="52">
        <f t="shared" si="1456"/>
        <v>0</v>
      </c>
      <c r="I245" s="52"/>
      <c r="J245" s="52"/>
      <c r="K245" s="52"/>
      <c r="L245" s="52"/>
      <c r="M245" s="52"/>
      <c r="N245" s="52"/>
      <c r="O245" s="52">
        <f t="shared" si="1457"/>
        <v>0</v>
      </c>
      <c r="P245" s="52"/>
      <c r="Q245" s="52"/>
      <c r="R245" s="52"/>
      <c r="S245" s="52">
        <f t="shared" si="1458"/>
        <v>0</v>
      </c>
      <c r="T245" s="52">
        <f t="shared" si="1459"/>
        <v>0</v>
      </c>
      <c r="U245" s="54" t="s">
        <v>233</v>
      </c>
      <c r="V245" s="52">
        <v>24500</v>
      </c>
      <c r="W245" s="53">
        <f t="shared" ref="W245" si="1479">IF(S245=0,0,ROUND((L245+M245)/U245/10,2)*-1)</f>
        <v>0</v>
      </c>
      <c r="X245" s="53">
        <f t="shared" si="1461"/>
        <v>0</v>
      </c>
      <c r="Y245" s="53">
        <f t="shared" si="1462"/>
        <v>0</v>
      </c>
      <c r="Z245" s="52">
        <f t="shared" si="1463"/>
        <v>0</v>
      </c>
      <c r="AA245" s="52">
        <f t="shared" si="1464"/>
        <v>0</v>
      </c>
      <c r="AB245" s="52"/>
      <c r="AC245" s="52"/>
      <c r="AD245" s="52"/>
      <c r="AE245" s="52"/>
      <c r="AF245" s="52"/>
      <c r="AG245" s="52"/>
      <c r="AH245" s="52">
        <f t="shared" si="1465"/>
        <v>0</v>
      </c>
      <c r="AI245" s="52"/>
      <c r="AJ245" s="52"/>
      <c r="AK245" s="52"/>
      <c r="AL245" s="52">
        <f t="shared" si="1466"/>
        <v>0</v>
      </c>
      <c r="AM245" s="52">
        <f t="shared" si="1467"/>
        <v>0</v>
      </c>
      <c r="AN245" s="54" t="s">
        <v>233</v>
      </c>
      <c r="AO245" s="52">
        <v>24500</v>
      </c>
      <c r="AP245" s="53">
        <f t="shared" si="1468"/>
        <v>0</v>
      </c>
      <c r="AQ245" s="53">
        <f t="shared" si="1469"/>
        <v>0</v>
      </c>
      <c r="AR245" s="53">
        <f t="shared" si="1470"/>
        <v>0</v>
      </c>
      <c r="AS245" s="75">
        <v>0</v>
      </c>
      <c r="AT245" s="75">
        <v>0</v>
      </c>
      <c r="AU245" s="52">
        <f t="shared" si="1471"/>
        <v>0</v>
      </c>
      <c r="AV245" s="52">
        <f t="shared" si="1472"/>
        <v>0</v>
      </c>
      <c r="AW245" s="52"/>
      <c r="AX245" s="52"/>
      <c r="AY245" s="52"/>
      <c r="AZ245" s="52"/>
      <c r="BA245" s="52"/>
      <c r="BB245" s="52"/>
      <c r="BC245" s="52">
        <f t="shared" si="1473"/>
        <v>0</v>
      </c>
      <c r="BD245" s="52"/>
      <c r="BE245" s="52"/>
      <c r="BF245" s="52"/>
      <c r="BG245" s="52">
        <f t="shared" si="1474"/>
        <v>0</v>
      </c>
      <c r="BH245" s="52">
        <f t="shared" si="1475"/>
        <v>0</v>
      </c>
      <c r="BI245" s="54" t="s">
        <v>233</v>
      </c>
      <c r="BJ245" s="52">
        <v>24500</v>
      </c>
      <c r="BK245" s="53">
        <f t="shared" si="1476"/>
        <v>0</v>
      </c>
      <c r="BL245" s="53">
        <f t="shared" si="1477"/>
        <v>0</v>
      </c>
      <c r="BM245" s="53">
        <f t="shared" si="1478"/>
        <v>0</v>
      </c>
    </row>
    <row r="246" spans="1:65" x14ac:dyDescent="0.25">
      <c r="A246" s="23"/>
      <c r="B246" s="24"/>
      <c r="C246" s="24" t="s">
        <v>209</v>
      </c>
      <c r="D246" s="23"/>
      <c r="E246" s="23"/>
      <c r="F246" s="24"/>
      <c r="G246" s="25">
        <f>SUM(G243:G245)</f>
        <v>320000</v>
      </c>
      <c r="H246" s="25">
        <f t="shared" ref="H246:T246" si="1480">SUM(H243:H245)</f>
        <v>160000</v>
      </c>
      <c r="I246" s="25">
        <f t="shared" si="1480"/>
        <v>0</v>
      </c>
      <c r="J246" s="25">
        <f t="shared" si="1480"/>
        <v>0</v>
      </c>
      <c r="K246" s="25">
        <f t="shared" si="1480"/>
        <v>0</v>
      </c>
      <c r="L246" s="25">
        <f t="shared" si="1480"/>
        <v>160000</v>
      </c>
      <c r="M246" s="25">
        <f t="shared" si="1480"/>
        <v>0</v>
      </c>
      <c r="N246" s="25">
        <f t="shared" si="1480"/>
        <v>0</v>
      </c>
      <c r="O246" s="25">
        <f t="shared" si="1480"/>
        <v>160000</v>
      </c>
      <c r="P246" s="25">
        <f t="shared" si="1480"/>
        <v>0</v>
      </c>
      <c r="Q246" s="25">
        <f t="shared" si="1480"/>
        <v>160000</v>
      </c>
      <c r="R246" s="25">
        <f t="shared" si="1480"/>
        <v>0</v>
      </c>
      <c r="S246" s="25">
        <f t="shared" si="1480"/>
        <v>-160000</v>
      </c>
      <c r="T246" s="25">
        <f t="shared" si="1480"/>
        <v>-160000</v>
      </c>
      <c r="U246" s="34" t="s">
        <v>97</v>
      </c>
      <c r="V246" s="34" t="s">
        <v>97</v>
      </c>
      <c r="W246" s="26">
        <f t="shared" ref="W246" si="1481">SUM(W243:W245)</f>
        <v>-0.28999999999999998</v>
      </c>
      <c r="X246" s="26">
        <f t="shared" ref="X246" si="1482">SUM(X243:X245)</f>
        <v>-0.5</v>
      </c>
      <c r="Y246" s="26">
        <f t="shared" ref="Y246" si="1483">SUM(Y243:Y245)</f>
        <v>-0.79</v>
      </c>
      <c r="Z246" s="25">
        <f>SUM(Z243:Z245)</f>
        <v>320000</v>
      </c>
      <c r="AA246" s="25">
        <f t="shared" ref="AA246:AM246" si="1484">SUM(AA243:AA245)</f>
        <v>160000</v>
      </c>
      <c r="AB246" s="25">
        <f t="shared" si="1484"/>
        <v>0</v>
      </c>
      <c r="AC246" s="25">
        <f t="shared" si="1484"/>
        <v>0</v>
      </c>
      <c r="AD246" s="25">
        <f t="shared" si="1484"/>
        <v>0</v>
      </c>
      <c r="AE246" s="25">
        <f t="shared" si="1484"/>
        <v>160000</v>
      </c>
      <c r="AF246" s="25">
        <f t="shared" si="1484"/>
        <v>0</v>
      </c>
      <c r="AG246" s="25">
        <f t="shared" si="1484"/>
        <v>0</v>
      </c>
      <c r="AH246" s="25">
        <f t="shared" si="1484"/>
        <v>160000</v>
      </c>
      <c r="AI246" s="25">
        <f t="shared" si="1484"/>
        <v>0</v>
      </c>
      <c r="AJ246" s="25">
        <f t="shared" si="1484"/>
        <v>160000</v>
      </c>
      <c r="AK246" s="25">
        <f t="shared" si="1484"/>
        <v>0</v>
      </c>
      <c r="AL246" s="25">
        <f t="shared" si="1484"/>
        <v>32000</v>
      </c>
      <c r="AM246" s="25">
        <f t="shared" si="1484"/>
        <v>32000</v>
      </c>
      <c r="AN246" s="34" t="s">
        <v>97</v>
      </c>
      <c r="AO246" s="34" t="s">
        <v>97</v>
      </c>
      <c r="AP246" s="26">
        <f t="shared" ref="AP246:AR246" si="1485">SUM(AP243:AP245)</f>
        <v>-0.10800000000000004</v>
      </c>
      <c r="AQ246" s="26">
        <f t="shared" si="1485"/>
        <v>-9.9999999999999978E-2</v>
      </c>
      <c r="AR246" s="26">
        <f t="shared" si="1485"/>
        <v>-0.20800000000000002</v>
      </c>
      <c r="AS246" s="76">
        <v>-0.23199999999999998</v>
      </c>
      <c r="AT246" s="76">
        <v>-0.4</v>
      </c>
      <c r="AU246" s="25">
        <f>SUM(AU243:AU245)</f>
        <v>320000</v>
      </c>
      <c r="AV246" s="25">
        <f t="shared" ref="AV246:BH246" si="1486">SUM(AV243:AV245)</f>
        <v>160000</v>
      </c>
      <c r="AW246" s="25">
        <f t="shared" si="1486"/>
        <v>0</v>
      </c>
      <c r="AX246" s="25">
        <f t="shared" si="1486"/>
        <v>0</v>
      </c>
      <c r="AY246" s="25">
        <f t="shared" si="1486"/>
        <v>0</v>
      </c>
      <c r="AZ246" s="25">
        <f t="shared" si="1486"/>
        <v>160000</v>
      </c>
      <c r="BA246" s="25">
        <f t="shared" si="1486"/>
        <v>0</v>
      </c>
      <c r="BB246" s="25">
        <f t="shared" si="1486"/>
        <v>0</v>
      </c>
      <c r="BC246" s="25">
        <f t="shared" si="1486"/>
        <v>160000</v>
      </c>
      <c r="BD246" s="25">
        <f t="shared" si="1486"/>
        <v>0</v>
      </c>
      <c r="BE246" s="25">
        <f t="shared" si="1486"/>
        <v>160000</v>
      </c>
      <c r="BF246" s="25">
        <f t="shared" si="1486"/>
        <v>0</v>
      </c>
      <c r="BG246" s="25">
        <f t="shared" si="1486"/>
        <v>32000</v>
      </c>
      <c r="BH246" s="25">
        <f t="shared" si="1486"/>
        <v>32000</v>
      </c>
      <c r="BI246" s="34" t="s">
        <v>97</v>
      </c>
      <c r="BJ246" s="34" t="s">
        <v>97</v>
      </c>
      <c r="BK246" s="26">
        <f t="shared" ref="BK246:BM246" si="1487">SUM(BK243:BK245)</f>
        <v>-0.34</v>
      </c>
      <c r="BL246" s="26">
        <f t="shared" si="1487"/>
        <v>-0.5</v>
      </c>
      <c r="BM246" s="26">
        <f t="shared" si="1487"/>
        <v>-0.84000000000000008</v>
      </c>
    </row>
    <row r="247" spans="1:65" x14ac:dyDescent="0.25">
      <c r="A247" s="2">
        <v>1474</v>
      </c>
      <c r="B247" s="18">
        <v>600029107</v>
      </c>
      <c r="C247" s="18" t="s">
        <v>152</v>
      </c>
      <c r="D247" s="2">
        <v>3133</v>
      </c>
      <c r="E247" s="2" t="s">
        <v>75</v>
      </c>
      <c r="F247" s="18" t="s">
        <v>218</v>
      </c>
      <c r="G247" s="52">
        <f t="shared" ref="G247:G249" si="1488">H247+O247</f>
        <v>80000</v>
      </c>
      <c r="H247" s="52">
        <f t="shared" ref="H247:H249" si="1489">J247+K247+L247+M247+N247</f>
        <v>80000</v>
      </c>
      <c r="I247" s="20"/>
      <c r="J247" s="43"/>
      <c r="K247" s="43">
        <v>60000</v>
      </c>
      <c r="L247" s="43">
        <v>20000</v>
      </c>
      <c r="M247" s="43"/>
      <c r="N247" s="43"/>
      <c r="O247" s="52">
        <f t="shared" ref="O247:O249" si="1490">P247+Q247+R247</f>
        <v>0</v>
      </c>
      <c r="P247" s="52"/>
      <c r="Q247" s="52"/>
      <c r="R247" s="52"/>
      <c r="S247" s="52">
        <f t="shared" ref="S247:S249" si="1491">(K247+L247+M247)*-1</f>
        <v>-80000</v>
      </c>
      <c r="T247" s="52">
        <f t="shared" ref="T247:T249" si="1492">(P247+Q247)*-1</f>
        <v>0</v>
      </c>
      <c r="U247" s="52">
        <v>46500</v>
      </c>
      <c r="V247" s="52">
        <v>31800</v>
      </c>
      <c r="W247" s="53">
        <f t="shared" ref="W247:W248" si="1493">IF(S247=0,0,ROUND((L247+M247)/U247/12,2)*-1)</f>
        <v>-0.04</v>
      </c>
      <c r="X247" s="53">
        <f t="shared" ref="X247:X249" si="1494">IF(T247=0,0,ROUND(Q247/V247/10,2)*-1)</f>
        <v>0</v>
      </c>
      <c r="Y247" s="53">
        <f t="shared" ref="Y247:Y249" si="1495">SUM(W247:X247)</f>
        <v>-0.04</v>
      </c>
      <c r="Z247" s="52">
        <f t="shared" ref="Z247:Z249" si="1496">AA247+AH247</f>
        <v>80000</v>
      </c>
      <c r="AA247" s="52">
        <f t="shared" ref="AA247:AA249" si="1497">AC247+AD247+AE247+AF247+AG247</f>
        <v>80000</v>
      </c>
      <c r="AB247" s="20"/>
      <c r="AC247" s="43"/>
      <c r="AD247" s="43">
        <v>60000</v>
      </c>
      <c r="AE247" s="43">
        <v>20000</v>
      </c>
      <c r="AF247" s="43"/>
      <c r="AG247" s="43"/>
      <c r="AH247" s="52">
        <f t="shared" ref="AH247:AH249" si="1498">AI247+AJ247+AK247</f>
        <v>0</v>
      </c>
      <c r="AI247" s="52"/>
      <c r="AJ247" s="52"/>
      <c r="AK247" s="52"/>
      <c r="AL247" s="52">
        <f t="shared" ref="AL247:AL249" si="1499">ROUND((AD247+AE247+AF247)*20%,0)</f>
        <v>16000</v>
      </c>
      <c r="AM247" s="52">
        <f t="shared" ref="AM247:AM249" si="1500">ROUND((AI247+AJ247)*20%,0)</f>
        <v>0</v>
      </c>
      <c r="AN247" s="52">
        <v>46500</v>
      </c>
      <c r="AO247" s="52">
        <v>31800</v>
      </c>
      <c r="AP247" s="53">
        <f t="shared" ref="AP247:AP249" si="1501">IF(AL247=0,0,ROUND((AE247+AF247)/AN247/10,2)+AS247)*-1</f>
        <v>-8.0000000000000002E-3</v>
      </c>
      <c r="AQ247" s="53">
        <f t="shared" ref="AQ247:AQ249" si="1502">IF(AM247=0,0,ROUND((AJ247)/AO247/10,2)+AT247)*-1</f>
        <v>0</v>
      </c>
      <c r="AR247" s="53">
        <f t="shared" ref="AR247:AR249" si="1503">SUM(AP247:AQ247)</f>
        <v>-8.0000000000000002E-3</v>
      </c>
      <c r="AS247" s="75">
        <v>-3.2000000000000001E-2</v>
      </c>
      <c r="AT247" s="75">
        <v>0</v>
      </c>
      <c r="AU247" s="52">
        <f t="shared" ref="AU247:AU249" si="1504">AV247+BC247</f>
        <v>80000</v>
      </c>
      <c r="AV247" s="52">
        <f t="shared" ref="AV247:AV249" si="1505">AX247+AY247+AZ247+BA247+BB247</f>
        <v>80000</v>
      </c>
      <c r="AW247" s="20"/>
      <c r="AX247" s="43"/>
      <c r="AY247" s="43">
        <v>60000</v>
      </c>
      <c r="AZ247" s="43">
        <v>20000</v>
      </c>
      <c r="BA247" s="43"/>
      <c r="BB247" s="43"/>
      <c r="BC247" s="52">
        <f t="shared" ref="BC247:BC249" si="1506">BD247+BE247+BF247</f>
        <v>0</v>
      </c>
      <c r="BD247" s="52"/>
      <c r="BE247" s="52"/>
      <c r="BF247" s="52"/>
      <c r="BG247" s="52">
        <f t="shared" ref="BG247:BG249" si="1507">ROUND((AY247+AZ247+BA247)*20%,0)</f>
        <v>16000</v>
      </c>
      <c r="BH247" s="52">
        <f t="shared" ref="BH247:BH249" si="1508">ROUND((BD247+BE247)*20%,0)</f>
        <v>0</v>
      </c>
      <c r="BI247" s="52">
        <v>46500</v>
      </c>
      <c r="BJ247" s="52">
        <v>31800</v>
      </c>
      <c r="BK247" s="53">
        <f t="shared" ref="BK247" si="1509">IF(BG247=0,0,ROUND((AZ247+BA247)/BI247/10,2)+BN247)*-1</f>
        <v>-0.04</v>
      </c>
      <c r="BL247" s="53">
        <f t="shared" ref="BL247:BL249" si="1510">IF(BH247=0,0,ROUND((BE247)/BJ247/10,2)+BO247)*-1</f>
        <v>0</v>
      </c>
      <c r="BM247" s="53">
        <f t="shared" ref="BM247:BM249" si="1511">SUM(BK247:BL247)</f>
        <v>-0.04</v>
      </c>
    </row>
    <row r="248" spans="1:65" x14ac:dyDescent="0.25">
      <c r="A248" s="2">
        <v>1474</v>
      </c>
      <c r="B248" s="18">
        <v>600029107</v>
      </c>
      <c r="C248" s="18" t="s">
        <v>152</v>
      </c>
      <c r="D248" s="2">
        <v>3133</v>
      </c>
      <c r="E248" s="2" t="s">
        <v>62</v>
      </c>
      <c r="F248" s="18" t="s">
        <v>218</v>
      </c>
      <c r="G248" s="52">
        <f t="shared" si="1488"/>
        <v>0</v>
      </c>
      <c r="H248" s="52">
        <f t="shared" si="1489"/>
        <v>0</v>
      </c>
      <c r="I248" s="52"/>
      <c r="J248" s="52"/>
      <c r="K248" s="52"/>
      <c r="L248" s="52"/>
      <c r="M248" s="52"/>
      <c r="N248" s="52"/>
      <c r="O248" s="52">
        <f t="shared" si="1490"/>
        <v>0</v>
      </c>
      <c r="P248" s="52"/>
      <c r="Q248" s="52"/>
      <c r="R248" s="52"/>
      <c r="S248" s="52">
        <f t="shared" si="1491"/>
        <v>0</v>
      </c>
      <c r="T248" s="52">
        <f t="shared" si="1492"/>
        <v>0</v>
      </c>
      <c r="U248" s="55" t="s">
        <v>233</v>
      </c>
      <c r="V248" s="55" t="s">
        <v>233</v>
      </c>
      <c r="W248" s="53">
        <f t="shared" si="1493"/>
        <v>0</v>
      </c>
      <c r="X248" s="53">
        <f t="shared" si="1494"/>
        <v>0</v>
      </c>
      <c r="Y248" s="53">
        <f t="shared" si="1495"/>
        <v>0</v>
      </c>
      <c r="Z248" s="52">
        <f t="shared" si="1496"/>
        <v>0</v>
      </c>
      <c r="AA248" s="52">
        <f t="shared" si="1497"/>
        <v>0</v>
      </c>
      <c r="AB248" s="52"/>
      <c r="AC248" s="52"/>
      <c r="AD248" s="52"/>
      <c r="AE248" s="52"/>
      <c r="AF248" s="52"/>
      <c r="AG248" s="52"/>
      <c r="AH248" s="52">
        <f t="shared" si="1498"/>
        <v>0</v>
      </c>
      <c r="AI248" s="52"/>
      <c r="AJ248" s="52"/>
      <c r="AK248" s="52"/>
      <c r="AL248" s="52">
        <f t="shared" si="1499"/>
        <v>0</v>
      </c>
      <c r="AM248" s="52">
        <f t="shared" si="1500"/>
        <v>0</v>
      </c>
      <c r="AN248" s="55" t="s">
        <v>233</v>
      </c>
      <c r="AO248" s="55" t="s">
        <v>233</v>
      </c>
      <c r="AP248" s="53">
        <f>IF(AL248=0,0,ROUND((AE248+AF248)/AN248/12,2)+AS248)*-1</f>
        <v>0</v>
      </c>
      <c r="AQ248" s="53">
        <f t="shared" si="1502"/>
        <v>0</v>
      </c>
      <c r="AR248" s="53">
        <f t="shared" si="1503"/>
        <v>0</v>
      </c>
      <c r="AS248" s="75">
        <v>0</v>
      </c>
      <c r="AT248" s="75">
        <v>0</v>
      </c>
      <c r="AU248" s="52">
        <f t="shared" si="1504"/>
        <v>0</v>
      </c>
      <c r="AV248" s="52">
        <f t="shared" si="1505"/>
        <v>0</v>
      </c>
      <c r="AW248" s="52"/>
      <c r="AX248" s="52"/>
      <c r="AY248" s="52"/>
      <c r="AZ248" s="52"/>
      <c r="BA248" s="52"/>
      <c r="BB248" s="52"/>
      <c r="BC248" s="52">
        <f t="shared" si="1506"/>
        <v>0</v>
      </c>
      <c r="BD248" s="52"/>
      <c r="BE248" s="52"/>
      <c r="BF248" s="52"/>
      <c r="BG248" s="52">
        <f t="shared" si="1507"/>
        <v>0</v>
      </c>
      <c r="BH248" s="52">
        <f t="shared" si="1508"/>
        <v>0</v>
      </c>
      <c r="BI248" s="55" t="s">
        <v>233</v>
      </c>
      <c r="BJ248" s="55" t="s">
        <v>233</v>
      </c>
      <c r="BK248" s="53">
        <f>IF(BG248=0,0,ROUND((AZ248+BA248)/BI248/12,2)+BN248)*-1</f>
        <v>0</v>
      </c>
      <c r="BL248" s="53">
        <f t="shared" si="1510"/>
        <v>0</v>
      </c>
      <c r="BM248" s="53">
        <f t="shared" si="1511"/>
        <v>0</v>
      </c>
    </row>
    <row r="249" spans="1:65" x14ac:dyDescent="0.25">
      <c r="A249" s="2">
        <v>1474</v>
      </c>
      <c r="B249" s="18">
        <v>600029107</v>
      </c>
      <c r="C249" s="18" t="s">
        <v>152</v>
      </c>
      <c r="D249" s="2">
        <v>3141</v>
      </c>
      <c r="E249" s="2" t="s">
        <v>63</v>
      </c>
      <c r="F249" s="18" t="s">
        <v>218</v>
      </c>
      <c r="G249" s="52">
        <f t="shared" si="1488"/>
        <v>10000</v>
      </c>
      <c r="H249" s="52">
        <f t="shared" si="1489"/>
        <v>0</v>
      </c>
      <c r="I249" s="52"/>
      <c r="J249" s="52"/>
      <c r="K249" s="52"/>
      <c r="L249" s="52"/>
      <c r="M249" s="52"/>
      <c r="N249" s="52"/>
      <c r="O249" s="52">
        <f t="shared" si="1490"/>
        <v>10000</v>
      </c>
      <c r="P249" s="43"/>
      <c r="Q249" s="43">
        <v>10000</v>
      </c>
      <c r="R249" s="43"/>
      <c r="S249" s="52">
        <f t="shared" si="1491"/>
        <v>0</v>
      </c>
      <c r="T249" s="52">
        <f t="shared" si="1492"/>
        <v>-10000</v>
      </c>
      <c r="U249" s="54" t="s">
        <v>233</v>
      </c>
      <c r="V249" s="52">
        <v>24500</v>
      </c>
      <c r="W249" s="53">
        <f t="shared" ref="W249" si="1512">IF(S249=0,0,ROUND((L249+M249)/U249/10,2)*-1)</f>
        <v>0</v>
      </c>
      <c r="X249" s="53">
        <f t="shared" si="1494"/>
        <v>-0.04</v>
      </c>
      <c r="Y249" s="53">
        <f t="shared" si="1495"/>
        <v>-0.04</v>
      </c>
      <c r="Z249" s="52">
        <f t="shared" si="1496"/>
        <v>10000</v>
      </c>
      <c r="AA249" s="52">
        <f t="shared" si="1497"/>
        <v>0</v>
      </c>
      <c r="AB249" s="52"/>
      <c r="AC249" s="52"/>
      <c r="AD249" s="52"/>
      <c r="AE249" s="52"/>
      <c r="AF249" s="52"/>
      <c r="AG249" s="52"/>
      <c r="AH249" s="52">
        <f t="shared" si="1498"/>
        <v>10000</v>
      </c>
      <c r="AI249" s="43"/>
      <c r="AJ249" s="43">
        <v>10000</v>
      </c>
      <c r="AK249" s="43"/>
      <c r="AL249" s="52">
        <f t="shared" si="1499"/>
        <v>0</v>
      </c>
      <c r="AM249" s="52">
        <f t="shared" si="1500"/>
        <v>2000</v>
      </c>
      <c r="AN249" s="54" t="s">
        <v>233</v>
      </c>
      <c r="AO249" s="52">
        <v>24500</v>
      </c>
      <c r="AP249" s="53">
        <f t="shared" si="1501"/>
        <v>0</v>
      </c>
      <c r="AQ249" s="53">
        <f t="shared" si="1502"/>
        <v>-8.0000000000000002E-3</v>
      </c>
      <c r="AR249" s="53">
        <f t="shared" si="1503"/>
        <v>-8.0000000000000002E-3</v>
      </c>
      <c r="AS249" s="75">
        <v>0</v>
      </c>
      <c r="AT249" s="75">
        <v>-3.2000000000000001E-2</v>
      </c>
      <c r="AU249" s="52">
        <f t="shared" si="1504"/>
        <v>10000</v>
      </c>
      <c r="AV249" s="52">
        <f t="shared" si="1505"/>
        <v>0</v>
      </c>
      <c r="AW249" s="52"/>
      <c r="AX249" s="52"/>
      <c r="AY249" s="52"/>
      <c r="AZ249" s="52"/>
      <c r="BA249" s="52"/>
      <c r="BB249" s="52"/>
      <c r="BC249" s="52">
        <f t="shared" si="1506"/>
        <v>10000</v>
      </c>
      <c r="BD249" s="43"/>
      <c r="BE249" s="43">
        <v>10000</v>
      </c>
      <c r="BF249" s="43"/>
      <c r="BG249" s="52">
        <f t="shared" si="1507"/>
        <v>0</v>
      </c>
      <c r="BH249" s="52">
        <f t="shared" si="1508"/>
        <v>2000</v>
      </c>
      <c r="BI249" s="54" t="s">
        <v>233</v>
      </c>
      <c r="BJ249" s="52">
        <v>24500</v>
      </c>
      <c r="BK249" s="53">
        <f t="shared" ref="BK249" si="1513">IF(BG249=0,0,ROUND((AZ249+BA249)/BI249/10,2)+BN249)*-1</f>
        <v>0</v>
      </c>
      <c r="BL249" s="53">
        <f t="shared" si="1510"/>
        <v>-0.04</v>
      </c>
      <c r="BM249" s="53">
        <f t="shared" si="1511"/>
        <v>-0.04</v>
      </c>
    </row>
    <row r="250" spans="1:65" x14ac:dyDescent="0.25">
      <c r="A250" s="23"/>
      <c r="B250" s="24"/>
      <c r="C250" s="24" t="s">
        <v>210</v>
      </c>
      <c r="D250" s="23"/>
      <c r="E250" s="23"/>
      <c r="F250" s="24"/>
      <c r="G250" s="25">
        <f>SUM(G247:G249)</f>
        <v>90000</v>
      </c>
      <c r="H250" s="25">
        <f t="shared" ref="H250:T250" si="1514">SUM(H247:H249)</f>
        <v>80000</v>
      </c>
      <c r="I250" s="25">
        <f t="shared" si="1514"/>
        <v>0</v>
      </c>
      <c r="J250" s="25">
        <f t="shared" si="1514"/>
        <v>0</v>
      </c>
      <c r="K250" s="25">
        <f t="shared" si="1514"/>
        <v>60000</v>
      </c>
      <c r="L250" s="25">
        <f t="shared" si="1514"/>
        <v>20000</v>
      </c>
      <c r="M250" s="25">
        <f t="shared" si="1514"/>
        <v>0</v>
      </c>
      <c r="N250" s="25">
        <f t="shared" si="1514"/>
        <v>0</v>
      </c>
      <c r="O250" s="25">
        <f t="shared" si="1514"/>
        <v>10000</v>
      </c>
      <c r="P250" s="25">
        <f t="shared" si="1514"/>
        <v>0</v>
      </c>
      <c r="Q250" s="25">
        <f t="shared" si="1514"/>
        <v>10000</v>
      </c>
      <c r="R250" s="25">
        <f t="shared" si="1514"/>
        <v>0</v>
      </c>
      <c r="S250" s="25">
        <f t="shared" si="1514"/>
        <v>-80000</v>
      </c>
      <c r="T250" s="25">
        <f t="shared" si="1514"/>
        <v>-10000</v>
      </c>
      <c r="U250" s="34" t="s">
        <v>97</v>
      </c>
      <c r="V250" s="34" t="s">
        <v>97</v>
      </c>
      <c r="W250" s="26">
        <f t="shared" ref="W250" si="1515">SUM(W247:W249)</f>
        <v>-0.04</v>
      </c>
      <c r="X250" s="26">
        <f t="shared" ref="X250" si="1516">SUM(X247:X249)</f>
        <v>-0.04</v>
      </c>
      <c r="Y250" s="26">
        <f t="shared" ref="Y250" si="1517">SUM(Y247:Y249)</f>
        <v>-0.08</v>
      </c>
      <c r="Z250" s="25">
        <f>SUM(Z247:Z249)</f>
        <v>90000</v>
      </c>
      <c r="AA250" s="25">
        <f t="shared" ref="AA250:AM250" si="1518">SUM(AA247:AA249)</f>
        <v>80000</v>
      </c>
      <c r="AB250" s="25">
        <f t="shared" si="1518"/>
        <v>0</v>
      </c>
      <c r="AC250" s="25">
        <f t="shared" si="1518"/>
        <v>0</v>
      </c>
      <c r="AD250" s="25">
        <f t="shared" si="1518"/>
        <v>60000</v>
      </c>
      <c r="AE250" s="25">
        <f t="shared" si="1518"/>
        <v>20000</v>
      </c>
      <c r="AF250" s="25">
        <f t="shared" si="1518"/>
        <v>0</v>
      </c>
      <c r="AG250" s="25">
        <f t="shared" si="1518"/>
        <v>0</v>
      </c>
      <c r="AH250" s="25">
        <f t="shared" si="1518"/>
        <v>10000</v>
      </c>
      <c r="AI250" s="25">
        <f t="shared" si="1518"/>
        <v>0</v>
      </c>
      <c r="AJ250" s="25">
        <f t="shared" si="1518"/>
        <v>10000</v>
      </c>
      <c r="AK250" s="25">
        <f t="shared" si="1518"/>
        <v>0</v>
      </c>
      <c r="AL250" s="25">
        <f t="shared" si="1518"/>
        <v>16000</v>
      </c>
      <c r="AM250" s="25">
        <f t="shared" si="1518"/>
        <v>2000</v>
      </c>
      <c r="AN250" s="34" t="s">
        <v>97</v>
      </c>
      <c r="AO250" s="34" t="s">
        <v>97</v>
      </c>
      <c r="AP250" s="26">
        <f t="shared" ref="AP250:AR250" si="1519">SUM(AP247:AP249)</f>
        <v>-8.0000000000000002E-3</v>
      </c>
      <c r="AQ250" s="26">
        <f t="shared" si="1519"/>
        <v>-8.0000000000000002E-3</v>
      </c>
      <c r="AR250" s="26">
        <f t="shared" si="1519"/>
        <v>-1.6E-2</v>
      </c>
      <c r="AS250" s="76">
        <v>-3.2000000000000001E-2</v>
      </c>
      <c r="AT250" s="76">
        <v>-3.2000000000000001E-2</v>
      </c>
      <c r="AU250" s="25">
        <f>SUM(AU247:AU249)</f>
        <v>90000</v>
      </c>
      <c r="AV250" s="25">
        <f t="shared" ref="AV250:BH250" si="1520">SUM(AV247:AV249)</f>
        <v>80000</v>
      </c>
      <c r="AW250" s="25">
        <f t="shared" si="1520"/>
        <v>0</v>
      </c>
      <c r="AX250" s="25">
        <f t="shared" si="1520"/>
        <v>0</v>
      </c>
      <c r="AY250" s="25">
        <f t="shared" si="1520"/>
        <v>60000</v>
      </c>
      <c r="AZ250" s="25">
        <f t="shared" si="1520"/>
        <v>20000</v>
      </c>
      <c r="BA250" s="25">
        <f t="shared" si="1520"/>
        <v>0</v>
      </c>
      <c r="BB250" s="25">
        <f t="shared" si="1520"/>
        <v>0</v>
      </c>
      <c r="BC250" s="25">
        <f t="shared" si="1520"/>
        <v>10000</v>
      </c>
      <c r="BD250" s="25">
        <f t="shared" si="1520"/>
        <v>0</v>
      </c>
      <c r="BE250" s="25">
        <f t="shared" si="1520"/>
        <v>10000</v>
      </c>
      <c r="BF250" s="25">
        <f t="shared" si="1520"/>
        <v>0</v>
      </c>
      <c r="BG250" s="25">
        <f t="shared" si="1520"/>
        <v>16000</v>
      </c>
      <c r="BH250" s="25">
        <f t="shared" si="1520"/>
        <v>2000</v>
      </c>
      <c r="BI250" s="34" t="s">
        <v>97</v>
      </c>
      <c r="BJ250" s="34" t="s">
        <v>97</v>
      </c>
      <c r="BK250" s="26">
        <f t="shared" ref="BK250:BM250" si="1521">SUM(BK247:BK249)</f>
        <v>-0.04</v>
      </c>
      <c r="BL250" s="26">
        <f t="shared" si="1521"/>
        <v>-0.04</v>
      </c>
      <c r="BM250" s="26">
        <f t="shared" si="1521"/>
        <v>-0.08</v>
      </c>
    </row>
    <row r="251" spans="1:65" x14ac:dyDescent="0.25">
      <c r="A251" s="2">
        <v>1475</v>
      </c>
      <c r="B251" s="18">
        <v>600029166</v>
      </c>
      <c r="C251" s="18" t="s">
        <v>153</v>
      </c>
      <c r="D251" s="2">
        <v>3133</v>
      </c>
      <c r="E251" s="2" t="s">
        <v>75</v>
      </c>
      <c r="F251" s="18" t="s">
        <v>218</v>
      </c>
      <c r="G251" s="52">
        <f t="shared" ref="G251:G252" si="1522">H251+O251</f>
        <v>65800</v>
      </c>
      <c r="H251" s="52">
        <f t="shared" ref="H251:H252" si="1523">J251+K251+L251+M251+N251</f>
        <v>30000</v>
      </c>
      <c r="I251" s="20"/>
      <c r="J251" s="43"/>
      <c r="K251" s="43">
        <v>30000</v>
      </c>
      <c r="L251" s="43"/>
      <c r="M251" s="43"/>
      <c r="N251" s="43"/>
      <c r="O251" s="52">
        <f t="shared" ref="O251:O252" si="1524">P251+Q251+R251</f>
        <v>35800</v>
      </c>
      <c r="P251" s="43">
        <v>20000</v>
      </c>
      <c r="Q251" s="43"/>
      <c r="R251" s="43">
        <v>15800</v>
      </c>
      <c r="S251" s="52">
        <f t="shared" ref="S251:S252" si="1525">(K251+L251+M251)*-1</f>
        <v>-30000</v>
      </c>
      <c r="T251" s="52">
        <f t="shared" ref="T251:T252" si="1526">(P251+Q251)*-1</f>
        <v>-20000</v>
      </c>
      <c r="U251" s="52">
        <v>46500</v>
      </c>
      <c r="V251" s="52">
        <v>31800</v>
      </c>
      <c r="W251" s="53">
        <f t="shared" ref="W251:W252" si="1527">IF(S251=0,0,ROUND((L251+M251)/U251/12,2)*-1)</f>
        <v>0</v>
      </c>
      <c r="X251" s="53">
        <f t="shared" ref="X251:X252" si="1528">IF(T251=0,0,ROUND(Q251/V251/10,2)*-1)</f>
        <v>0</v>
      </c>
      <c r="Y251" s="53">
        <f t="shared" ref="Y251:Y252" si="1529">SUM(W251:X251)</f>
        <v>0</v>
      </c>
      <c r="Z251" s="52">
        <f t="shared" ref="Z251:Z252" si="1530">AA251+AH251</f>
        <v>65800</v>
      </c>
      <c r="AA251" s="52">
        <f t="shared" ref="AA251:AA252" si="1531">AC251+AD251+AE251+AF251+AG251</f>
        <v>30000</v>
      </c>
      <c r="AB251" s="20"/>
      <c r="AC251" s="43"/>
      <c r="AD251" s="43">
        <v>30000</v>
      </c>
      <c r="AE251" s="43"/>
      <c r="AF251" s="43"/>
      <c r="AG251" s="43"/>
      <c r="AH251" s="52">
        <f t="shared" ref="AH251:AH252" si="1532">AI251+AJ251+AK251</f>
        <v>35800</v>
      </c>
      <c r="AI251" s="43">
        <v>20000</v>
      </c>
      <c r="AJ251" s="43"/>
      <c r="AK251" s="43">
        <v>15800</v>
      </c>
      <c r="AL251" s="52">
        <f t="shared" ref="AL251:AL252" si="1533">ROUND((AD251+AE251+AF251)*20%,0)</f>
        <v>6000</v>
      </c>
      <c r="AM251" s="52">
        <f t="shared" ref="AM251:AM252" si="1534">ROUND((AI251+AJ251)*20%,0)</f>
        <v>4000</v>
      </c>
      <c r="AN251" s="52">
        <v>46500</v>
      </c>
      <c r="AO251" s="52">
        <v>31800</v>
      </c>
      <c r="AP251" s="53">
        <f t="shared" ref="AP251:AP252" si="1535">IF(AL251=0,0,ROUND((AE251+AF251)/AN251/12,2)+AS251)*-1</f>
        <v>0</v>
      </c>
      <c r="AQ251" s="53">
        <f t="shared" ref="AQ251:AQ252" si="1536">IF(AM251=0,0,ROUND((AJ251)/AO251/10,2)+AT251)*-1</f>
        <v>0</v>
      </c>
      <c r="AR251" s="53">
        <f t="shared" ref="AR251:AR252" si="1537">SUM(AP251:AQ251)</f>
        <v>0</v>
      </c>
      <c r="AS251" s="75">
        <v>0</v>
      </c>
      <c r="AT251" s="75">
        <v>0</v>
      </c>
      <c r="AU251" s="52">
        <f t="shared" ref="AU251:AU252" si="1538">AV251+BC251</f>
        <v>65800</v>
      </c>
      <c r="AV251" s="52">
        <f t="shared" ref="AV251:AV252" si="1539">AX251+AY251+AZ251+BA251+BB251</f>
        <v>30000</v>
      </c>
      <c r="AW251" s="20"/>
      <c r="AX251" s="43"/>
      <c r="AY251" s="43">
        <v>30000</v>
      </c>
      <c r="AZ251" s="43"/>
      <c r="BA251" s="43"/>
      <c r="BB251" s="43"/>
      <c r="BC251" s="52">
        <f t="shared" ref="BC251:BC252" si="1540">BD251+BE251+BF251</f>
        <v>35800</v>
      </c>
      <c r="BD251" s="43">
        <v>20000</v>
      </c>
      <c r="BE251" s="43"/>
      <c r="BF251" s="43">
        <v>15800</v>
      </c>
      <c r="BG251" s="52">
        <f t="shared" ref="BG251:BG252" si="1541">ROUND((AY251+AZ251+BA251)*20%,0)</f>
        <v>6000</v>
      </c>
      <c r="BH251" s="52">
        <f t="shared" ref="BH251:BH252" si="1542">ROUND((BD251+BE251)*20%,0)</f>
        <v>4000</v>
      </c>
      <c r="BI251" s="52">
        <v>46500</v>
      </c>
      <c r="BJ251" s="52">
        <v>31800</v>
      </c>
      <c r="BK251" s="53">
        <f t="shared" ref="BK251:BK252" si="1543">IF(BG251=0,0,ROUND((AZ251+BA251)/BI251/12,2)+BN251)*-1</f>
        <v>0</v>
      </c>
      <c r="BL251" s="53">
        <f t="shared" ref="BL251:BL252" si="1544">IF(BH251=0,0,ROUND((BE251)/BJ251/10,2)+BO251)*-1</f>
        <v>0</v>
      </c>
      <c r="BM251" s="53">
        <f t="shared" ref="BM251:BM252" si="1545">SUM(BK251:BL251)</f>
        <v>0</v>
      </c>
    </row>
    <row r="252" spans="1:65" x14ac:dyDescent="0.25">
      <c r="A252" s="2">
        <v>1475</v>
      </c>
      <c r="B252" s="18">
        <v>600029166</v>
      </c>
      <c r="C252" s="18" t="s">
        <v>153</v>
      </c>
      <c r="D252" s="2">
        <v>3133</v>
      </c>
      <c r="E252" s="2" t="s">
        <v>62</v>
      </c>
      <c r="F252" s="18" t="s">
        <v>218</v>
      </c>
      <c r="G252" s="52">
        <f t="shared" si="1522"/>
        <v>0</v>
      </c>
      <c r="H252" s="52">
        <f t="shared" si="1523"/>
        <v>0</v>
      </c>
      <c r="I252" s="52"/>
      <c r="J252" s="52"/>
      <c r="K252" s="52"/>
      <c r="L252" s="52"/>
      <c r="M252" s="52"/>
      <c r="N252" s="52"/>
      <c r="O252" s="52">
        <f t="shared" si="1524"/>
        <v>0</v>
      </c>
      <c r="P252" s="52"/>
      <c r="Q252" s="52"/>
      <c r="R252" s="52"/>
      <c r="S252" s="52">
        <f t="shared" si="1525"/>
        <v>0</v>
      </c>
      <c r="T252" s="52">
        <f t="shared" si="1526"/>
        <v>0</v>
      </c>
      <c r="U252" s="55" t="s">
        <v>233</v>
      </c>
      <c r="V252" s="55" t="s">
        <v>233</v>
      </c>
      <c r="W252" s="53">
        <f t="shared" si="1527"/>
        <v>0</v>
      </c>
      <c r="X252" s="53">
        <f t="shared" si="1528"/>
        <v>0</v>
      </c>
      <c r="Y252" s="53">
        <f t="shared" si="1529"/>
        <v>0</v>
      </c>
      <c r="Z252" s="52">
        <f t="shared" si="1530"/>
        <v>0</v>
      </c>
      <c r="AA252" s="52">
        <f t="shared" si="1531"/>
        <v>0</v>
      </c>
      <c r="AB252" s="52"/>
      <c r="AC252" s="52"/>
      <c r="AD252" s="52"/>
      <c r="AE252" s="52"/>
      <c r="AF252" s="52"/>
      <c r="AG252" s="52"/>
      <c r="AH252" s="52">
        <f t="shared" si="1532"/>
        <v>0</v>
      </c>
      <c r="AI252" s="52"/>
      <c r="AJ252" s="52"/>
      <c r="AK252" s="52"/>
      <c r="AL252" s="52">
        <f t="shared" si="1533"/>
        <v>0</v>
      </c>
      <c r="AM252" s="52">
        <f t="shared" si="1534"/>
        <v>0</v>
      </c>
      <c r="AN252" s="55" t="s">
        <v>233</v>
      </c>
      <c r="AO252" s="55" t="s">
        <v>233</v>
      </c>
      <c r="AP252" s="53">
        <f t="shared" si="1535"/>
        <v>0</v>
      </c>
      <c r="AQ252" s="53">
        <f t="shared" si="1536"/>
        <v>0</v>
      </c>
      <c r="AR252" s="53">
        <f t="shared" si="1537"/>
        <v>0</v>
      </c>
      <c r="AS252" s="75">
        <v>0</v>
      </c>
      <c r="AT252" s="75">
        <v>0</v>
      </c>
      <c r="AU252" s="52">
        <f t="shared" si="1538"/>
        <v>0</v>
      </c>
      <c r="AV252" s="52">
        <f t="shared" si="1539"/>
        <v>0</v>
      </c>
      <c r="AW252" s="52"/>
      <c r="AX252" s="52"/>
      <c r="AY252" s="52"/>
      <c r="AZ252" s="52"/>
      <c r="BA252" s="52"/>
      <c r="BB252" s="52"/>
      <c r="BC252" s="52">
        <f t="shared" si="1540"/>
        <v>0</v>
      </c>
      <c r="BD252" s="52"/>
      <c r="BE252" s="52"/>
      <c r="BF252" s="52"/>
      <c r="BG252" s="52">
        <f t="shared" si="1541"/>
        <v>0</v>
      </c>
      <c r="BH252" s="52">
        <f t="shared" si="1542"/>
        <v>0</v>
      </c>
      <c r="BI252" s="55" t="s">
        <v>233</v>
      </c>
      <c r="BJ252" s="55" t="s">
        <v>233</v>
      </c>
      <c r="BK252" s="53">
        <f t="shared" si="1543"/>
        <v>0</v>
      </c>
      <c r="BL252" s="53">
        <f t="shared" si="1544"/>
        <v>0</v>
      </c>
      <c r="BM252" s="53">
        <f t="shared" si="1545"/>
        <v>0</v>
      </c>
    </row>
    <row r="253" spans="1:65" x14ac:dyDescent="0.25">
      <c r="A253" s="23"/>
      <c r="B253" s="24"/>
      <c r="C253" s="24" t="s">
        <v>211</v>
      </c>
      <c r="D253" s="23"/>
      <c r="E253" s="23"/>
      <c r="F253" s="24"/>
      <c r="G253" s="25">
        <f>SUM(G251:G252)</f>
        <v>65800</v>
      </c>
      <c r="H253" s="25">
        <f t="shared" ref="H253:T253" si="1546">SUM(H251:H252)</f>
        <v>30000</v>
      </c>
      <c r="I253" s="25">
        <f t="shared" si="1546"/>
        <v>0</v>
      </c>
      <c r="J253" s="25">
        <f t="shared" si="1546"/>
        <v>0</v>
      </c>
      <c r="K253" s="25">
        <f t="shared" si="1546"/>
        <v>30000</v>
      </c>
      <c r="L253" s="25">
        <f t="shared" si="1546"/>
        <v>0</v>
      </c>
      <c r="M253" s="25">
        <f t="shared" si="1546"/>
        <v>0</v>
      </c>
      <c r="N253" s="25">
        <f t="shared" si="1546"/>
        <v>0</v>
      </c>
      <c r="O253" s="25">
        <f t="shared" si="1546"/>
        <v>35800</v>
      </c>
      <c r="P253" s="25">
        <f t="shared" si="1546"/>
        <v>20000</v>
      </c>
      <c r="Q253" s="25">
        <f t="shared" si="1546"/>
        <v>0</v>
      </c>
      <c r="R253" s="25">
        <f t="shared" si="1546"/>
        <v>15800</v>
      </c>
      <c r="S253" s="25">
        <f t="shared" si="1546"/>
        <v>-30000</v>
      </c>
      <c r="T253" s="25">
        <f t="shared" si="1546"/>
        <v>-20000</v>
      </c>
      <c r="U253" s="34" t="s">
        <v>97</v>
      </c>
      <c r="V253" s="34" t="s">
        <v>97</v>
      </c>
      <c r="W253" s="26">
        <f t="shared" ref="W253" si="1547">SUM(W251:W252)</f>
        <v>0</v>
      </c>
      <c r="X253" s="26">
        <f t="shared" ref="X253" si="1548">SUM(X251:X252)</f>
        <v>0</v>
      </c>
      <c r="Y253" s="26">
        <f t="shared" ref="Y253" si="1549">SUM(Y251:Y252)</f>
        <v>0</v>
      </c>
      <c r="Z253" s="25">
        <f>SUM(Z251:Z252)</f>
        <v>65800</v>
      </c>
      <c r="AA253" s="25">
        <f t="shared" ref="AA253:AM253" si="1550">SUM(AA251:AA252)</f>
        <v>30000</v>
      </c>
      <c r="AB253" s="25">
        <f t="shared" si="1550"/>
        <v>0</v>
      </c>
      <c r="AC253" s="25">
        <f t="shared" si="1550"/>
        <v>0</v>
      </c>
      <c r="AD253" s="25">
        <f t="shared" si="1550"/>
        <v>30000</v>
      </c>
      <c r="AE253" s="25">
        <f t="shared" si="1550"/>
        <v>0</v>
      </c>
      <c r="AF253" s="25">
        <f t="shared" si="1550"/>
        <v>0</v>
      </c>
      <c r="AG253" s="25">
        <f t="shared" si="1550"/>
        <v>0</v>
      </c>
      <c r="AH253" s="25">
        <f t="shared" si="1550"/>
        <v>35800</v>
      </c>
      <c r="AI253" s="25">
        <f t="shared" si="1550"/>
        <v>20000</v>
      </c>
      <c r="AJ253" s="25">
        <f t="shared" si="1550"/>
        <v>0</v>
      </c>
      <c r="AK253" s="25">
        <f t="shared" si="1550"/>
        <v>15800</v>
      </c>
      <c r="AL253" s="25">
        <f t="shared" si="1550"/>
        <v>6000</v>
      </c>
      <c r="AM253" s="25">
        <f t="shared" si="1550"/>
        <v>4000</v>
      </c>
      <c r="AN253" s="34" t="s">
        <v>97</v>
      </c>
      <c r="AO253" s="34" t="s">
        <v>97</v>
      </c>
      <c r="AP253" s="26">
        <f t="shared" ref="AP253:AR253" si="1551">SUM(AP251:AP252)</f>
        <v>0</v>
      </c>
      <c r="AQ253" s="26">
        <f t="shared" si="1551"/>
        <v>0</v>
      </c>
      <c r="AR253" s="26">
        <f t="shared" si="1551"/>
        <v>0</v>
      </c>
      <c r="AS253" s="76">
        <v>0</v>
      </c>
      <c r="AT253" s="76">
        <v>0</v>
      </c>
      <c r="AU253" s="25">
        <f>SUM(AU251:AU252)</f>
        <v>65800</v>
      </c>
      <c r="AV253" s="25">
        <f t="shared" ref="AV253:BH253" si="1552">SUM(AV251:AV252)</f>
        <v>30000</v>
      </c>
      <c r="AW253" s="25">
        <f t="shared" si="1552"/>
        <v>0</v>
      </c>
      <c r="AX253" s="25">
        <f t="shared" si="1552"/>
        <v>0</v>
      </c>
      <c r="AY253" s="25">
        <f t="shared" si="1552"/>
        <v>30000</v>
      </c>
      <c r="AZ253" s="25">
        <f t="shared" si="1552"/>
        <v>0</v>
      </c>
      <c r="BA253" s="25">
        <f t="shared" si="1552"/>
        <v>0</v>
      </c>
      <c r="BB253" s="25">
        <f t="shared" si="1552"/>
        <v>0</v>
      </c>
      <c r="BC253" s="25">
        <f t="shared" si="1552"/>
        <v>35800</v>
      </c>
      <c r="BD253" s="25">
        <f t="shared" si="1552"/>
        <v>20000</v>
      </c>
      <c r="BE253" s="25">
        <f t="shared" si="1552"/>
        <v>0</v>
      </c>
      <c r="BF253" s="25">
        <f t="shared" si="1552"/>
        <v>15800</v>
      </c>
      <c r="BG253" s="25">
        <f t="shared" si="1552"/>
        <v>6000</v>
      </c>
      <c r="BH253" s="25">
        <f t="shared" si="1552"/>
        <v>4000</v>
      </c>
      <c r="BI253" s="34" t="s">
        <v>97</v>
      </c>
      <c r="BJ253" s="34" t="s">
        <v>97</v>
      </c>
      <c r="BK253" s="26">
        <f t="shared" ref="BK253:BM253" si="1553">SUM(BK251:BK252)</f>
        <v>0</v>
      </c>
      <c r="BL253" s="26">
        <f t="shared" si="1553"/>
        <v>0</v>
      </c>
      <c r="BM253" s="26">
        <f t="shared" si="1553"/>
        <v>0</v>
      </c>
    </row>
    <row r="254" spans="1:65" x14ac:dyDescent="0.25">
      <c r="A254" s="2">
        <v>1476</v>
      </c>
      <c r="B254" s="18">
        <v>600029808</v>
      </c>
      <c r="C254" s="18" t="s">
        <v>154</v>
      </c>
      <c r="D254" s="2">
        <v>3133</v>
      </c>
      <c r="E254" s="2" t="s">
        <v>75</v>
      </c>
      <c r="F254" s="18" t="s">
        <v>218</v>
      </c>
      <c r="G254" s="52">
        <f t="shared" ref="G254:G256" si="1554">H254+O254</f>
        <v>270000</v>
      </c>
      <c r="H254" s="52">
        <f t="shared" ref="H254:H256" si="1555">J254+K254+L254+M254+N254</f>
        <v>220000</v>
      </c>
      <c r="I254" s="20"/>
      <c r="J254" s="43"/>
      <c r="K254" s="43">
        <v>70000</v>
      </c>
      <c r="L254" s="43">
        <v>150000</v>
      </c>
      <c r="M254" s="43"/>
      <c r="N254" s="43"/>
      <c r="O254" s="52">
        <f t="shared" ref="O254:O256" si="1556">P254+Q254+R254</f>
        <v>50000</v>
      </c>
      <c r="P254" s="43">
        <v>25000</v>
      </c>
      <c r="Q254" s="43">
        <v>25000</v>
      </c>
      <c r="R254" s="43"/>
      <c r="S254" s="52">
        <f t="shared" ref="S254:S256" si="1557">(K254+L254+M254)*-1</f>
        <v>-220000</v>
      </c>
      <c r="T254" s="52">
        <f t="shared" ref="T254:T256" si="1558">(P254+Q254)*-1</f>
        <v>-50000</v>
      </c>
      <c r="U254" s="52">
        <v>46500</v>
      </c>
      <c r="V254" s="52">
        <v>31800</v>
      </c>
      <c r="W254" s="53">
        <f t="shared" ref="W254:W255" si="1559">IF(S254=0,0,ROUND((L254+M254)/U254/12,2)*-1)</f>
        <v>-0.27</v>
      </c>
      <c r="X254" s="53">
        <f t="shared" ref="X254:X256" si="1560">IF(T254=0,0,ROUND(Q254/V254/10,2)*-1)</f>
        <v>-0.08</v>
      </c>
      <c r="Y254" s="53">
        <f t="shared" ref="Y254:Y256" si="1561">SUM(W254:X254)</f>
        <v>-0.35000000000000003</v>
      </c>
      <c r="Z254" s="52">
        <f t="shared" ref="Z254:Z256" si="1562">AA254+AH254</f>
        <v>270000</v>
      </c>
      <c r="AA254" s="52">
        <f t="shared" ref="AA254:AA256" si="1563">AC254+AD254+AE254+AF254+AG254</f>
        <v>220000</v>
      </c>
      <c r="AB254" s="20"/>
      <c r="AC254" s="43"/>
      <c r="AD254" s="43">
        <v>70000</v>
      </c>
      <c r="AE254" s="43">
        <v>150000</v>
      </c>
      <c r="AF254" s="43"/>
      <c r="AG254" s="43"/>
      <c r="AH254" s="52">
        <f t="shared" ref="AH254:AH256" si="1564">AI254+AJ254+AK254</f>
        <v>50000</v>
      </c>
      <c r="AI254" s="43">
        <v>25000</v>
      </c>
      <c r="AJ254" s="43">
        <v>25000</v>
      </c>
      <c r="AK254" s="43"/>
      <c r="AL254" s="52">
        <f t="shared" ref="AL254:AL256" si="1565">ROUND((AD254+AE254+AF254)*20%,0)</f>
        <v>44000</v>
      </c>
      <c r="AM254" s="52">
        <f t="shared" ref="AM254:AM256" si="1566">ROUND((AI254+AJ254)*20%,0)</f>
        <v>10000</v>
      </c>
      <c r="AN254" s="52">
        <v>46500</v>
      </c>
      <c r="AO254" s="52">
        <v>31800</v>
      </c>
      <c r="AP254" s="53">
        <f t="shared" ref="AP254:AP255" si="1567">IF(AL254=0,0,ROUND((AE254+AF254)/AN254/12,2)+AS254)*-1</f>
        <v>-5.3999999999999992E-2</v>
      </c>
      <c r="AQ254" s="53">
        <f t="shared" ref="AQ254:AQ256" si="1568">IF(AM254=0,0,ROUND((AJ254)/AO254/10,2)+AT254)*-1</f>
        <v>-1.6E-2</v>
      </c>
      <c r="AR254" s="53">
        <f t="shared" ref="AR254:AR256" si="1569">SUM(AP254:AQ254)</f>
        <v>-6.9999999999999993E-2</v>
      </c>
      <c r="AS254" s="75">
        <v>-0.21600000000000003</v>
      </c>
      <c r="AT254" s="75">
        <v>-6.4000000000000001E-2</v>
      </c>
      <c r="AU254" s="52">
        <f t="shared" ref="AU254:AU256" si="1570">AV254+BC254</f>
        <v>270000</v>
      </c>
      <c r="AV254" s="52">
        <f t="shared" ref="AV254:AV256" si="1571">AX254+AY254+AZ254+BA254+BB254</f>
        <v>220000</v>
      </c>
      <c r="AW254" s="20"/>
      <c r="AX254" s="43"/>
      <c r="AY254" s="43">
        <v>70000</v>
      </c>
      <c r="AZ254" s="43">
        <v>150000</v>
      </c>
      <c r="BA254" s="43"/>
      <c r="BB254" s="43"/>
      <c r="BC254" s="52">
        <f t="shared" ref="BC254:BC256" si="1572">BD254+BE254+BF254</f>
        <v>50000</v>
      </c>
      <c r="BD254" s="43">
        <v>25000</v>
      </c>
      <c r="BE254" s="43">
        <v>25000</v>
      </c>
      <c r="BF254" s="43"/>
      <c r="BG254" s="52">
        <f t="shared" ref="BG254:BG256" si="1573">ROUND((AY254+AZ254+BA254)*20%,0)</f>
        <v>44000</v>
      </c>
      <c r="BH254" s="52">
        <f t="shared" ref="BH254:BH256" si="1574">ROUND((BD254+BE254)*20%,0)</f>
        <v>10000</v>
      </c>
      <c r="BI254" s="52">
        <v>46500</v>
      </c>
      <c r="BJ254" s="52">
        <v>31800</v>
      </c>
      <c r="BK254" s="53">
        <f t="shared" ref="BK254:BK255" si="1575">IF(BG254=0,0,ROUND((AZ254+BA254)/BI254/12,2)+BN254)*-1</f>
        <v>-0.27</v>
      </c>
      <c r="BL254" s="53">
        <f t="shared" ref="BL254:BL256" si="1576">IF(BH254=0,0,ROUND((BE254)/BJ254/10,2)+BO254)*-1</f>
        <v>-0.08</v>
      </c>
      <c r="BM254" s="53">
        <f t="shared" ref="BM254:BM256" si="1577">SUM(BK254:BL254)</f>
        <v>-0.35000000000000003</v>
      </c>
    </row>
    <row r="255" spans="1:65" x14ac:dyDescent="0.25">
      <c r="A255" s="2">
        <v>1476</v>
      </c>
      <c r="B255" s="18">
        <v>600029808</v>
      </c>
      <c r="C255" s="18" t="s">
        <v>154</v>
      </c>
      <c r="D255" s="2">
        <v>3133</v>
      </c>
      <c r="E255" s="2" t="s">
        <v>62</v>
      </c>
      <c r="F255" s="18" t="s">
        <v>218</v>
      </c>
      <c r="G255" s="52">
        <f t="shared" si="1554"/>
        <v>0</v>
      </c>
      <c r="H255" s="52">
        <f t="shared" si="1555"/>
        <v>0</v>
      </c>
      <c r="I255" s="43"/>
      <c r="J255" s="43"/>
      <c r="K255" s="43"/>
      <c r="L255" s="43"/>
      <c r="M255" s="52"/>
      <c r="N255" s="52"/>
      <c r="O255" s="52">
        <f t="shared" si="1556"/>
        <v>0</v>
      </c>
      <c r="P255" s="52"/>
      <c r="Q255" s="52"/>
      <c r="R255" s="52"/>
      <c r="S255" s="52">
        <f t="shared" si="1557"/>
        <v>0</v>
      </c>
      <c r="T255" s="52">
        <f t="shared" si="1558"/>
        <v>0</v>
      </c>
      <c r="U255" s="55" t="s">
        <v>233</v>
      </c>
      <c r="V255" s="55" t="s">
        <v>233</v>
      </c>
      <c r="W255" s="53">
        <f t="shared" si="1559"/>
        <v>0</v>
      </c>
      <c r="X255" s="53">
        <f t="shared" si="1560"/>
        <v>0</v>
      </c>
      <c r="Y255" s="53">
        <f t="shared" si="1561"/>
        <v>0</v>
      </c>
      <c r="Z255" s="52">
        <f t="shared" si="1562"/>
        <v>0</v>
      </c>
      <c r="AA255" s="52">
        <f t="shared" si="1563"/>
        <v>0</v>
      </c>
      <c r="AB255" s="43"/>
      <c r="AC255" s="43"/>
      <c r="AD255" s="43"/>
      <c r="AE255" s="43"/>
      <c r="AF255" s="52"/>
      <c r="AG255" s="52"/>
      <c r="AH255" s="52">
        <f t="shared" si="1564"/>
        <v>0</v>
      </c>
      <c r="AI255" s="52"/>
      <c r="AJ255" s="52"/>
      <c r="AK255" s="52"/>
      <c r="AL255" s="52">
        <f t="shared" si="1565"/>
        <v>0</v>
      </c>
      <c r="AM255" s="52">
        <f t="shared" si="1566"/>
        <v>0</v>
      </c>
      <c r="AN255" s="55" t="s">
        <v>233</v>
      </c>
      <c r="AO255" s="55" t="s">
        <v>233</v>
      </c>
      <c r="AP255" s="53">
        <f t="shared" si="1567"/>
        <v>0</v>
      </c>
      <c r="AQ255" s="53">
        <f t="shared" si="1568"/>
        <v>0</v>
      </c>
      <c r="AR255" s="53">
        <f t="shared" si="1569"/>
        <v>0</v>
      </c>
      <c r="AS255" s="75">
        <v>0</v>
      </c>
      <c r="AT255" s="75">
        <v>0</v>
      </c>
      <c r="AU255" s="52">
        <f t="shared" si="1570"/>
        <v>0</v>
      </c>
      <c r="AV255" s="52">
        <f t="shared" si="1571"/>
        <v>0</v>
      </c>
      <c r="AW255" s="43"/>
      <c r="AX255" s="43"/>
      <c r="AY255" s="43"/>
      <c r="AZ255" s="43"/>
      <c r="BA255" s="52"/>
      <c r="BB255" s="52"/>
      <c r="BC255" s="52">
        <f t="shared" si="1572"/>
        <v>0</v>
      </c>
      <c r="BD255" s="52"/>
      <c r="BE255" s="52"/>
      <c r="BF255" s="52"/>
      <c r="BG255" s="52">
        <f t="shared" si="1573"/>
        <v>0</v>
      </c>
      <c r="BH255" s="52">
        <f t="shared" si="1574"/>
        <v>0</v>
      </c>
      <c r="BI255" s="55" t="s">
        <v>233</v>
      </c>
      <c r="BJ255" s="55" t="s">
        <v>233</v>
      </c>
      <c r="BK255" s="53">
        <f t="shared" si="1575"/>
        <v>0</v>
      </c>
      <c r="BL255" s="53">
        <f t="shared" si="1576"/>
        <v>0</v>
      </c>
      <c r="BM255" s="53">
        <f t="shared" si="1577"/>
        <v>0</v>
      </c>
    </row>
    <row r="256" spans="1:65" x14ac:dyDescent="0.25">
      <c r="A256" s="2">
        <v>1476</v>
      </c>
      <c r="B256" s="18">
        <v>600029808</v>
      </c>
      <c r="C256" s="18" t="s">
        <v>154</v>
      </c>
      <c r="D256" s="2">
        <v>3141</v>
      </c>
      <c r="E256" s="2" t="s">
        <v>63</v>
      </c>
      <c r="F256" s="18" t="s">
        <v>218</v>
      </c>
      <c r="G256" s="52">
        <f t="shared" si="1554"/>
        <v>0</v>
      </c>
      <c r="H256" s="52">
        <f t="shared" si="1555"/>
        <v>0</v>
      </c>
      <c r="I256" s="52"/>
      <c r="J256" s="52"/>
      <c r="K256" s="52"/>
      <c r="L256" s="52"/>
      <c r="M256" s="52"/>
      <c r="N256" s="52"/>
      <c r="O256" s="52">
        <f t="shared" si="1556"/>
        <v>0</v>
      </c>
      <c r="P256" s="52"/>
      <c r="Q256" s="52"/>
      <c r="R256" s="52"/>
      <c r="S256" s="52">
        <f t="shared" si="1557"/>
        <v>0</v>
      </c>
      <c r="T256" s="52">
        <f t="shared" si="1558"/>
        <v>0</v>
      </c>
      <c r="U256" s="54" t="s">
        <v>233</v>
      </c>
      <c r="V256" s="52">
        <v>24500</v>
      </c>
      <c r="W256" s="53">
        <f t="shared" ref="W256" si="1578">IF(S256=0,0,ROUND((L256+M256)/U256/10,2)*-1)</f>
        <v>0</v>
      </c>
      <c r="X256" s="53">
        <f t="shared" si="1560"/>
        <v>0</v>
      </c>
      <c r="Y256" s="53">
        <f t="shared" si="1561"/>
        <v>0</v>
      </c>
      <c r="Z256" s="52">
        <f t="shared" si="1562"/>
        <v>0</v>
      </c>
      <c r="AA256" s="52">
        <f t="shared" si="1563"/>
        <v>0</v>
      </c>
      <c r="AB256" s="52"/>
      <c r="AC256" s="52"/>
      <c r="AD256" s="52"/>
      <c r="AE256" s="52"/>
      <c r="AF256" s="52"/>
      <c r="AG256" s="52"/>
      <c r="AH256" s="52">
        <f t="shared" si="1564"/>
        <v>0</v>
      </c>
      <c r="AI256" s="52"/>
      <c r="AJ256" s="52"/>
      <c r="AK256" s="52"/>
      <c r="AL256" s="52">
        <f t="shared" si="1565"/>
        <v>0</v>
      </c>
      <c r="AM256" s="52">
        <f t="shared" si="1566"/>
        <v>0</v>
      </c>
      <c r="AN256" s="54" t="s">
        <v>233</v>
      </c>
      <c r="AO256" s="52">
        <v>24500</v>
      </c>
      <c r="AP256" s="53">
        <f t="shared" ref="AP256" si="1579">IF(AL256=0,0,ROUND((AE256+AF256)/AN256/10,2)+AS256)*-1</f>
        <v>0</v>
      </c>
      <c r="AQ256" s="53">
        <f t="shared" si="1568"/>
        <v>0</v>
      </c>
      <c r="AR256" s="53">
        <f t="shared" si="1569"/>
        <v>0</v>
      </c>
      <c r="AS256" s="75">
        <v>0</v>
      </c>
      <c r="AT256" s="75">
        <v>0</v>
      </c>
      <c r="AU256" s="52">
        <f t="shared" si="1570"/>
        <v>0</v>
      </c>
      <c r="AV256" s="52">
        <f t="shared" si="1571"/>
        <v>0</v>
      </c>
      <c r="AW256" s="52"/>
      <c r="AX256" s="52"/>
      <c r="AY256" s="52"/>
      <c r="AZ256" s="52"/>
      <c r="BA256" s="52"/>
      <c r="BB256" s="52"/>
      <c r="BC256" s="52">
        <f t="shared" si="1572"/>
        <v>0</v>
      </c>
      <c r="BD256" s="52"/>
      <c r="BE256" s="52"/>
      <c r="BF256" s="52"/>
      <c r="BG256" s="52">
        <f t="shared" si="1573"/>
        <v>0</v>
      </c>
      <c r="BH256" s="52">
        <f t="shared" si="1574"/>
        <v>0</v>
      </c>
      <c r="BI256" s="54" t="s">
        <v>233</v>
      </c>
      <c r="BJ256" s="52">
        <v>24500</v>
      </c>
      <c r="BK256" s="53">
        <f t="shared" ref="BK256" si="1580">IF(BG256=0,0,ROUND((AZ256+BA256)/BI256/10,2)+BN256)*-1</f>
        <v>0</v>
      </c>
      <c r="BL256" s="53">
        <f t="shared" si="1576"/>
        <v>0</v>
      </c>
      <c r="BM256" s="53">
        <f t="shared" si="1577"/>
        <v>0</v>
      </c>
    </row>
    <row r="257" spans="1:65" x14ac:dyDescent="0.25">
      <c r="A257" s="23"/>
      <c r="B257" s="24"/>
      <c r="C257" s="24" t="s">
        <v>212</v>
      </c>
      <c r="D257" s="23"/>
      <c r="E257" s="23"/>
      <c r="F257" s="24"/>
      <c r="G257" s="25">
        <f>SUM(G254:G256)</f>
        <v>270000</v>
      </c>
      <c r="H257" s="25">
        <f t="shared" ref="H257:T257" si="1581">SUM(H254:H256)</f>
        <v>220000</v>
      </c>
      <c r="I257" s="25">
        <f t="shared" si="1581"/>
        <v>0</v>
      </c>
      <c r="J257" s="25">
        <f t="shared" si="1581"/>
        <v>0</v>
      </c>
      <c r="K257" s="25">
        <f t="shared" si="1581"/>
        <v>70000</v>
      </c>
      <c r="L257" s="25">
        <f t="shared" si="1581"/>
        <v>150000</v>
      </c>
      <c r="M257" s="25">
        <f t="shared" si="1581"/>
        <v>0</v>
      </c>
      <c r="N257" s="25">
        <f t="shared" si="1581"/>
        <v>0</v>
      </c>
      <c r="O257" s="25">
        <f t="shared" si="1581"/>
        <v>50000</v>
      </c>
      <c r="P257" s="25">
        <f t="shared" si="1581"/>
        <v>25000</v>
      </c>
      <c r="Q257" s="25">
        <f t="shared" si="1581"/>
        <v>25000</v>
      </c>
      <c r="R257" s="25">
        <f t="shared" si="1581"/>
        <v>0</v>
      </c>
      <c r="S257" s="25">
        <f t="shared" si="1581"/>
        <v>-220000</v>
      </c>
      <c r="T257" s="25">
        <f t="shared" si="1581"/>
        <v>-50000</v>
      </c>
      <c r="U257" s="34" t="s">
        <v>97</v>
      </c>
      <c r="V257" s="34" t="s">
        <v>97</v>
      </c>
      <c r="W257" s="26">
        <f t="shared" ref="W257" si="1582">SUM(W254:W256)</f>
        <v>-0.27</v>
      </c>
      <c r="X257" s="26">
        <f t="shared" ref="X257" si="1583">SUM(X254:X256)</f>
        <v>-0.08</v>
      </c>
      <c r="Y257" s="26">
        <f t="shared" ref="Y257" si="1584">SUM(Y254:Y256)</f>
        <v>-0.35000000000000003</v>
      </c>
      <c r="Z257" s="25">
        <f>SUM(Z254:Z256)</f>
        <v>270000</v>
      </c>
      <c r="AA257" s="25">
        <f t="shared" ref="AA257:AM257" si="1585">SUM(AA254:AA256)</f>
        <v>220000</v>
      </c>
      <c r="AB257" s="25">
        <f t="shared" si="1585"/>
        <v>0</v>
      </c>
      <c r="AC257" s="25">
        <f t="shared" si="1585"/>
        <v>0</v>
      </c>
      <c r="AD257" s="25">
        <f t="shared" si="1585"/>
        <v>70000</v>
      </c>
      <c r="AE257" s="25">
        <f t="shared" si="1585"/>
        <v>150000</v>
      </c>
      <c r="AF257" s="25">
        <f t="shared" si="1585"/>
        <v>0</v>
      </c>
      <c r="AG257" s="25">
        <f t="shared" si="1585"/>
        <v>0</v>
      </c>
      <c r="AH257" s="25">
        <f t="shared" si="1585"/>
        <v>50000</v>
      </c>
      <c r="AI257" s="25">
        <f t="shared" si="1585"/>
        <v>25000</v>
      </c>
      <c r="AJ257" s="25">
        <f t="shared" si="1585"/>
        <v>25000</v>
      </c>
      <c r="AK257" s="25">
        <f t="shared" si="1585"/>
        <v>0</v>
      </c>
      <c r="AL257" s="25">
        <f t="shared" si="1585"/>
        <v>44000</v>
      </c>
      <c r="AM257" s="25">
        <f t="shared" si="1585"/>
        <v>10000</v>
      </c>
      <c r="AN257" s="34" t="s">
        <v>97</v>
      </c>
      <c r="AO257" s="34" t="s">
        <v>97</v>
      </c>
      <c r="AP257" s="26">
        <f t="shared" ref="AP257:AR257" si="1586">SUM(AP254:AP256)</f>
        <v>-5.3999999999999992E-2</v>
      </c>
      <c r="AQ257" s="26">
        <f t="shared" si="1586"/>
        <v>-1.6E-2</v>
      </c>
      <c r="AR257" s="26">
        <f t="shared" si="1586"/>
        <v>-6.9999999999999993E-2</v>
      </c>
      <c r="AS257" s="76">
        <v>-0.21600000000000003</v>
      </c>
      <c r="AT257" s="76">
        <v>-6.4000000000000001E-2</v>
      </c>
      <c r="AU257" s="25">
        <f>SUM(AU254:AU256)</f>
        <v>270000</v>
      </c>
      <c r="AV257" s="25">
        <f t="shared" ref="AV257:BH257" si="1587">SUM(AV254:AV256)</f>
        <v>220000</v>
      </c>
      <c r="AW257" s="25">
        <f t="shared" si="1587"/>
        <v>0</v>
      </c>
      <c r="AX257" s="25">
        <f t="shared" si="1587"/>
        <v>0</v>
      </c>
      <c r="AY257" s="25">
        <f t="shared" si="1587"/>
        <v>70000</v>
      </c>
      <c r="AZ257" s="25">
        <f t="shared" si="1587"/>
        <v>150000</v>
      </c>
      <c r="BA257" s="25">
        <f t="shared" si="1587"/>
        <v>0</v>
      </c>
      <c r="BB257" s="25">
        <f t="shared" si="1587"/>
        <v>0</v>
      </c>
      <c r="BC257" s="25">
        <f t="shared" si="1587"/>
        <v>50000</v>
      </c>
      <c r="BD257" s="25">
        <f t="shared" si="1587"/>
        <v>25000</v>
      </c>
      <c r="BE257" s="25">
        <f t="shared" si="1587"/>
        <v>25000</v>
      </c>
      <c r="BF257" s="25">
        <f t="shared" si="1587"/>
        <v>0</v>
      </c>
      <c r="BG257" s="25">
        <f t="shared" si="1587"/>
        <v>44000</v>
      </c>
      <c r="BH257" s="25">
        <f t="shared" si="1587"/>
        <v>10000</v>
      </c>
      <c r="BI257" s="34" t="s">
        <v>97</v>
      </c>
      <c r="BJ257" s="34" t="s">
        <v>97</v>
      </c>
      <c r="BK257" s="26">
        <f t="shared" ref="BK257:BM257" si="1588">SUM(BK254:BK256)</f>
        <v>-0.27</v>
      </c>
      <c r="BL257" s="26">
        <f t="shared" si="1588"/>
        <v>-0.08</v>
      </c>
      <c r="BM257" s="26">
        <f t="shared" si="1588"/>
        <v>-0.35000000000000003</v>
      </c>
    </row>
    <row r="258" spans="1:65" x14ac:dyDescent="0.25">
      <c r="A258" s="2">
        <v>1491</v>
      </c>
      <c r="B258" s="18">
        <v>600033392</v>
      </c>
      <c r="C258" s="18" t="s">
        <v>155</v>
      </c>
      <c r="D258" s="2">
        <v>3146</v>
      </c>
      <c r="E258" s="2" t="s">
        <v>76</v>
      </c>
      <c r="F258" s="18" t="s">
        <v>218</v>
      </c>
      <c r="G258" s="52">
        <f t="shared" ref="G258:G259" si="1589">H258+O258</f>
        <v>12000</v>
      </c>
      <c r="H258" s="52">
        <f t="shared" ref="H258:H259" si="1590">J258+K258+L258+M258+N258</f>
        <v>0</v>
      </c>
      <c r="I258" s="52"/>
      <c r="J258" s="52"/>
      <c r="K258" s="52"/>
      <c r="L258" s="52"/>
      <c r="M258" s="52"/>
      <c r="N258" s="52"/>
      <c r="O258" s="52">
        <f t="shared" ref="O258:O259" si="1591">P258+Q258+R258</f>
        <v>12000</v>
      </c>
      <c r="P258" s="43"/>
      <c r="Q258" s="43">
        <v>12000</v>
      </c>
      <c r="R258" s="43"/>
      <c r="S258" s="52">
        <f t="shared" ref="S258:S259" si="1592">(K258+L258+M258)*-1</f>
        <v>0</v>
      </c>
      <c r="T258" s="52">
        <f t="shared" ref="T258:T259" si="1593">(P258+Q258)*-1</f>
        <v>-12000</v>
      </c>
      <c r="U258" s="52">
        <v>49900</v>
      </c>
      <c r="V258" s="52">
        <v>32100</v>
      </c>
      <c r="W258" s="53">
        <f t="shared" ref="W258:W259" si="1594">IF(S258=0,0,ROUND((L258+M258)/U258/10,2)*-1)</f>
        <v>0</v>
      </c>
      <c r="X258" s="53">
        <f t="shared" ref="X258:X259" si="1595">IF(T258=0,0,ROUND(Q258/V258/10,2)*-1)</f>
        <v>-0.04</v>
      </c>
      <c r="Y258" s="53">
        <f t="shared" ref="Y258:Y259" si="1596">SUM(W258:X258)</f>
        <v>-0.04</v>
      </c>
      <c r="Z258" s="52">
        <f t="shared" ref="Z258:Z259" si="1597">AA258+AH258</f>
        <v>12000</v>
      </c>
      <c r="AA258" s="52">
        <f t="shared" ref="AA258:AA259" si="1598">AC258+AD258+AE258+AF258+AG258</f>
        <v>0</v>
      </c>
      <c r="AB258" s="52"/>
      <c r="AC258" s="52"/>
      <c r="AD258" s="52"/>
      <c r="AE258" s="52"/>
      <c r="AF258" s="52"/>
      <c r="AG258" s="52"/>
      <c r="AH258" s="52">
        <f t="shared" ref="AH258:AH259" si="1599">AI258+AJ258+AK258</f>
        <v>12000</v>
      </c>
      <c r="AI258" s="43"/>
      <c r="AJ258" s="43">
        <v>12000</v>
      </c>
      <c r="AK258" s="43"/>
      <c r="AL258" s="52">
        <f t="shared" ref="AL258:AL259" si="1600">ROUND((AD258+AE258+AF258)*20%,0)</f>
        <v>0</v>
      </c>
      <c r="AM258" s="52">
        <f t="shared" ref="AM258:AM259" si="1601">ROUND((AI258+AJ258)*20%,0)</f>
        <v>2400</v>
      </c>
      <c r="AN258" s="52">
        <v>49900</v>
      </c>
      <c r="AO258" s="52">
        <v>32100</v>
      </c>
      <c r="AP258" s="53">
        <f t="shared" ref="AP258:AP259" si="1602">IF(AL258=0,0,ROUND((AE258+AF258)/AN258/10,2)+AS258)*-1</f>
        <v>0</v>
      </c>
      <c r="AQ258" s="53">
        <f t="shared" ref="AQ258:AQ259" si="1603">IF(AM258=0,0,ROUND((AJ258)/AO258/10,2)+AT258)*-1</f>
        <v>-8.0000000000000002E-3</v>
      </c>
      <c r="AR258" s="53">
        <f t="shared" ref="AR258:AR259" si="1604">SUM(AP258:AQ258)</f>
        <v>-8.0000000000000002E-3</v>
      </c>
      <c r="AS258" s="75">
        <v>0</v>
      </c>
      <c r="AT258" s="75">
        <v>-3.2000000000000001E-2</v>
      </c>
      <c r="AU258" s="52">
        <f t="shared" ref="AU258:AU259" si="1605">AV258+BC258</f>
        <v>12000</v>
      </c>
      <c r="AV258" s="52">
        <f t="shared" ref="AV258:AV259" si="1606">AX258+AY258+AZ258+BA258+BB258</f>
        <v>0</v>
      </c>
      <c r="AW258" s="52"/>
      <c r="AX258" s="52"/>
      <c r="AY258" s="52"/>
      <c r="AZ258" s="52"/>
      <c r="BA258" s="52"/>
      <c r="BB258" s="52"/>
      <c r="BC258" s="52">
        <f t="shared" ref="BC258:BC259" si="1607">BD258+BE258+BF258</f>
        <v>12000</v>
      </c>
      <c r="BD258" s="43"/>
      <c r="BE258" s="43">
        <v>12000</v>
      </c>
      <c r="BF258" s="43"/>
      <c r="BG258" s="52">
        <f t="shared" ref="BG258:BG259" si="1608">ROUND((AY258+AZ258+BA258)*20%,0)</f>
        <v>0</v>
      </c>
      <c r="BH258" s="52">
        <f t="shared" ref="BH258:BH259" si="1609">ROUND((BD258+BE258)*20%,0)</f>
        <v>2400</v>
      </c>
      <c r="BI258" s="52">
        <v>49900</v>
      </c>
      <c r="BJ258" s="52">
        <v>32100</v>
      </c>
      <c r="BK258" s="53">
        <f t="shared" ref="BK258:BK259" si="1610">IF(BG258=0,0,ROUND((AZ258+BA258)/BI258/10,2)+BN258)*-1</f>
        <v>0</v>
      </c>
      <c r="BL258" s="53">
        <f t="shared" ref="BL258:BL259" si="1611">IF(BH258=0,0,ROUND((BE258)/BJ258/10,2)+BO258)*-1</f>
        <v>-0.04</v>
      </c>
      <c r="BM258" s="53">
        <f t="shared" ref="BM258:BM259" si="1612">SUM(BK258:BL258)</f>
        <v>-0.04</v>
      </c>
    </row>
    <row r="259" spans="1:65" x14ac:dyDescent="0.25">
      <c r="A259" s="2">
        <v>1491</v>
      </c>
      <c r="B259" s="18">
        <v>600033392</v>
      </c>
      <c r="C259" s="18" t="s">
        <v>155</v>
      </c>
      <c r="D259" s="2">
        <v>3146</v>
      </c>
      <c r="E259" s="2" t="s">
        <v>62</v>
      </c>
      <c r="F259" s="18" t="s">
        <v>218</v>
      </c>
      <c r="G259" s="52">
        <f t="shared" si="1589"/>
        <v>0</v>
      </c>
      <c r="H259" s="52">
        <f t="shared" si="1590"/>
        <v>0</v>
      </c>
      <c r="I259" s="52"/>
      <c r="J259" s="52"/>
      <c r="K259" s="52"/>
      <c r="L259" s="52"/>
      <c r="M259" s="52"/>
      <c r="N259" s="52"/>
      <c r="O259" s="52">
        <f t="shared" si="1591"/>
        <v>0</v>
      </c>
      <c r="P259" s="52"/>
      <c r="Q259" s="52"/>
      <c r="R259" s="52"/>
      <c r="S259" s="52">
        <f t="shared" si="1592"/>
        <v>0</v>
      </c>
      <c r="T259" s="52">
        <f t="shared" si="1593"/>
        <v>0</v>
      </c>
      <c r="U259" s="55" t="s">
        <v>233</v>
      </c>
      <c r="V259" s="55" t="s">
        <v>233</v>
      </c>
      <c r="W259" s="53">
        <f t="shared" si="1594"/>
        <v>0</v>
      </c>
      <c r="X259" s="53">
        <f t="shared" si="1595"/>
        <v>0</v>
      </c>
      <c r="Y259" s="53">
        <f t="shared" si="1596"/>
        <v>0</v>
      </c>
      <c r="Z259" s="52">
        <f t="shared" si="1597"/>
        <v>0</v>
      </c>
      <c r="AA259" s="52">
        <f t="shared" si="1598"/>
        <v>0</v>
      </c>
      <c r="AB259" s="52"/>
      <c r="AC259" s="52"/>
      <c r="AD259" s="52"/>
      <c r="AE259" s="52"/>
      <c r="AF259" s="52"/>
      <c r="AG259" s="52"/>
      <c r="AH259" s="52">
        <f t="shared" si="1599"/>
        <v>0</v>
      </c>
      <c r="AI259" s="52"/>
      <c r="AJ259" s="52"/>
      <c r="AK259" s="52"/>
      <c r="AL259" s="52">
        <f t="shared" si="1600"/>
        <v>0</v>
      </c>
      <c r="AM259" s="52">
        <f t="shared" si="1601"/>
        <v>0</v>
      </c>
      <c r="AN259" s="55" t="s">
        <v>233</v>
      </c>
      <c r="AO259" s="55" t="s">
        <v>233</v>
      </c>
      <c r="AP259" s="53">
        <f t="shared" si="1602"/>
        <v>0</v>
      </c>
      <c r="AQ259" s="53">
        <f t="shared" si="1603"/>
        <v>0</v>
      </c>
      <c r="AR259" s="53">
        <f t="shared" si="1604"/>
        <v>0</v>
      </c>
      <c r="AS259" s="75">
        <v>0</v>
      </c>
      <c r="AT259" s="75">
        <v>0</v>
      </c>
      <c r="AU259" s="52">
        <f t="shared" si="1605"/>
        <v>0</v>
      </c>
      <c r="AV259" s="52">
        <f t="shared" si="1606"/>
        <v>0</v>
      </c>
      <c r="AW259" s="52"/>
      <c r="AX259" s="52"/>
      <c r="AY259" s="52"/>
      <c r="AZ259" s="52"/>
      <c r="BA259" s="52"/>
      <c r="BB259" s="52"/>
      <c r="BC259" s="52">
        <f t="shared" si="1607"/>
        <v>0</v>
      </c>
      <c r="BD259" s="52"/>
      <c r="BE259" s="52"/>
      <c r="BF259" s="52"/>
      <c r="BG259" s="52">
        <f t="shared" si="1608"/>
        <v>0</v>
      </c>
      <c r="BH259" s="52">
        <f t="shared" si="1609"/>
        <v>0</v>
      </c>
      <c r="BI259" s="55" t="s">
        <v>233</v>
      </c>
      <c r="BJ259" s="55" t="s">
        <v>233</v>
      </c>
      <c r="BK259" s="53">
        <f t="shared" si="1610"/>
        <v>0</v>
      </c>
      <c r="BL259" s="53">
        <f t="shared" si="1611"/>
        <v>0</v>
      </c>
      <c r="BM259" s="53">
        <f t="shared" si="1612"/>
        <v>0</v>
      </c>
    </row>
    <row r="260" spans="1:65" x14ac:dyDescent="0.25">
      <c r="A260" s="23"/>
      <c r="B260" s="24"/>
      <c r="C260" s="24" t="s">
        <v>213</v>
      </c>
      <c r="D260" s="23"/>
      <c r="E260" s="23"/>
      <c r="F260" s="24"/>
      <c r="G260" s="25">
        <f>SUM(G258:G259)</f>
        <v>12000</v>
      </c>
      <c r="H260" s="25">
        <f t="shared" ref="H260:T260" si="1613">SUM(H258:H259)</f>
        <v>0</v>
      </c>
      <c r="I260" s="25">
        <f t="shared" si="1613"/>
        <v>0</v>
      </c>
      <c r="J260" s="25">
        <f t="shared" si="1613"/>
        <v>0</v>
      </c>
      <c r="K260" s="25">
        <f t="shared" si="1613"/>
        <v>0</v>
      </c>
      <c r="L260" s="25">
        <f t="shared" si="1613"/>
        <v>0</v>
      </c>
      <c r="M260" s="25">
        <f t="shared" si="1613"/>
        <v>0</v>
      </c>
      <c r="N260" s="25">
        <f t="shared" si="1613"/>
        <v>0</v>
      </c>
      <c r="O260" s="25">
        <f t="shared" si="1613"/>
        <v>12000</v>
      </c>
      <c r="P260" s="25">
        <f t="shared" si="1613"/>
        <v>0</v>
      </c>
      <c r="Q260" s="25">
        <f t="shared" si="1613"/>
        <v>12000</v>
      </c>
      <c r="R260" s="25">
        <f t="shared" si="1613"/>
        <v>0</v>
      </c>
      <c r="S260" s="25">
        <f t="shared" si="1613"/>
        <v>0</v>
      </c>
      <c r="T260" s="25">
        <f t="shared" si="1613"/>
        <v>-12000</v>
      </c>
      <c r="U260" s="34" t="s">
        <v>97</v>
      </c>
      <c r="V260" s="34" t="s">
        <v>97</v>
      </c>
      <c r="W260" s="26">
        <f t="shared" ref="W260" si="1614">SUM(W258:W259)</f>
        <v>0</v>
      </c>
      <c r="X260" s="26">
        <f t="shared" ref="X260" si="1615">SUM(X258:X259)</f>
        <v>-0.04</v>
      </c>
      <c r="Y260" s="26">
        <f t="shared" ref="Y260" si="1616">SUM(Y258:Y259)</f>
        <v>-0.04</v>
      </c>
      <c r="Z260" s="25">
        <f>SUM(Z258:Z259)</f>
        <v>12000</v>
      </c>
      <c r="AA260" s="25">
        <f t="shared" ref="AA260:AM260" si="1617">SUM(AA258:AA259)</f>
        <v>0</v>
      </c>
      <c r="AB260" s="25">
        <f t="shared" si="1617"/>
        <v>0</v>
      </c>
      <c r="AC260" s="25">
        <f t="shared" si="1617"/>
        <v>0</v>
      </c>
      <c r="AD260" s="25">
        <f t="shared" si="1617"/>
        <v>0</v>
      </c>
      <c r="AE260" s="25">
        <f t="shared" si="1617"/>
        <v>0</v>
      </c>
      <c r="AF260" s="25">
        <f t="shared" si="1617"/>
        <v>0</v>
      </c>
      <c r="AG260" s="25">
        <f t="shared" si="1617"/>
        <v>0</v>
      </c>
      <c r="AH260" s="25">
        <f t="shared" si="1617"/>
        <v>12000</v>
      </c>
      <c r="AI260" s="25">
        <f t="shared" si="1617"/>
        <v>0</v>
      </c>
      <c r="AJ260" s="25">
        <f t="shared" si="1617"/>
        <v>12000</v>
      </c>
      <c r="AK260" s="25">
        <f t="shared" si="1617"/>
        <v>0</v>
      </c>
      <c r="AL260" s="25">
        <f t="shared" si="1617"/>
        <v>0</v>
      </c>
      <c r="AM260" s="25">
        <f t="shared" si="1617"/>
        <v>2400</v>
      </c>
      <c r="AN260" s="34" t="s">
        <v>97</v>
      </c>
      <c r="AO260" s="34" t="s">
        <v>97</v>
      </c>
      <c r="AP260" s="26">
        <f t="shared" ref="AP260:AR260" si="1618">SUM(AP258:AP259)</f>
        <v>0</v>
      </c>
      <c r="AQ260" s="26">
        <f t="shared" si="1618"/>
        <v>-8.0000000000000002E-3</v>
      </c>
      <c r="AR260" s="26">
        <f t="shared" si="1618"/>
        <v>-8.0000000000000002E-3</v>
      </c>
      <c r="AS260" s="76">
        <v>0</v>
      </c>
      <c r="AT260" s="76">
        <v>-3.2000000000000001E-2</v>
      </c>
      <c r="AU260" s="25">
        <f>SUM(AU258:AU259)</f>
        <v>12000</v>
      </c>
      <c r="AV260" s="25">
        <f t="shared" ref="AV260:BH260" si="1619">SUM(AV258:AV259)</f>
        <v>0</v>
      </c>
      <c r="AW260" s="25">
        <f t="shared" si="1619"/>
        <v>0</v>
      </c>
      <c r="AX260" s="25">
        <f t="shared" si="1619"/>
        <v>0</v>
      </c>
      <c r="AY260" s="25">
        <f t="shared" si="1619"/>
        <v>0</v>
      </c>
      <c r="AZ260" s="25">
        <f t="shared" si="1619"/>
        <v>0</v>
      </c>
      <c r="BA260" s="25">
        <f t="shared" si="1619"/>
        <v>0</v>
      </c>
      <c r="BB260" s="25">
        <f t="shared" si="1619"/>
        <v>0</v>
      </c>
      <c r="BC260" s="25">
        <f t="shared" si="1619"/>
        <v>12000</v>
      </c>
      <c r="BD260" s="25">
        <f t="shared" si="1619"/>
        <v>0</v>
      </c>
      <c r="BE260" s="25">
        <f t="shared" si="1619"/>
        <v>12000</v>
      </c>
      <c r="BF260" s="25">
        <f t="shared" si="1619"/>
        <v>0</v>
      </c>
      <c r="BG260" s="25">
        <f t="shared" si="1619"/>
        <v>0</v>
      </c>
      <c r="BH260" s="25">
        <f t="shared" si="1619"/>
        <v>2400</v>
      </c>
      <c r="BI260" s="34" t="s">
        <v>97</v>
      </c>
      <c r="BJ260" s="34" t="s">
        <v>97</v>
      </c>
      <c r="BK260" s="26">
        <f t="shared" ref="BK260:BM260" si="1620">SUM(BK258:BK259)</f>
        <v>0</v>
      </c>
      <c r="BL260" s="26">
        <f t="shared" si="1620"/>
        <v>-0.04</v>
      </c>
      <c r="BM260" s="26">
        <f t="shared" si="1620"/>
        <v>-0.04</v>
      </c>
    </row>
    <row r="261" spans="1:65" x14ac:dyDescent="0.25">
      <c r="A261" s="2">
        <v>1492</v>
      </c>
      <c r="B261" s="18">
        <v>600033511</v>
      </c>
      <c r="C261" s="18" t="s">
        <v>156</v>
      </c>
      <c r="D261" s="2">
        <v>3146</v>
      </c>
      <c r="E261" s="2" t="s">
        <v>76</v>
      </c>
      <c r="F261" s="18" t="s">
        <v>218</v>
      </c>
      <c r="G261" s="52">
        <f t="shared" ref="G261:G262" si="1621">H261+O261</f>
        <v>0</v>
      </c>
      <c r="H261" s="52">
        <f t="shared" ref="H261:H262" si="1622">J261+K261+L261+M261+N261</f>
        <v>0</v>
      </c>
      <c r="I261" s="52"/>
      <c r="J261" s="52"/>
      <c r="K261" s="52"/>
      <c r="L261" s="52"/>
      <c r="M261" s="52"/>
      <c r="N261" s="52"/>
      <c r="O261" s="52">
        <f t="shared" ref="O261:O262" si="1623">P261+Q261+R261</f>
        <v>0</v>
      </c>
      <c r="P261" s="52"/>
      <c r="Q261" s="52"/>
      <c r="R261" s="52"/>
      <c r="S261" s="52">
        <f t="shared" ref="S261:S262" si="1624">(K261+L261+M261)*-1</f>
        <v>0</v>
      </c>
      <c r="T261" s="52">
        <f t="shared" ref="T261:T262" si="1625">(P261+Q261)*-1</f>
        <v>0</v>
      </c>
      <c r="U261" s="52">
        <v>49900</v>
      </c>
      <c r="V261" s="52">
        <v>32100</v>
      </c>
      <c r="W261" s="53">
        <f t="shared" ref="W261:W262" si="1626">IF(S261=0,0,ROUND((L261+M261)/U261/10,2)*-1)</f>
        <v>0</v>
      </c>
      <c r="X261" s="53">
        <f t="shared" ref="X261:X262" si="1627">IF(T261=0,0,ROUND(Q261/V261/10,2)*-1)</f>
        <v>0</v>
      </c>
      <c r="Y261" s="53">
        <f t="shared" ref="Y261:Y262" si="1628">SUM(W261:X261)</f>
        <v>0</v>
      </c>
      <c r="Z261" s="52">
        <f t="shared" ref="Z261:Z262" si="1629">AA261+AH261</f>
        <v>0</v>
      </c>
      <c r="AA261" s="52">
        <f t="shared" ref="AA261:AA262" si="1630">AC261+AD261+AE261+AF261+AG261</f>
        <v>0</v>
      </c>
      <c r="AB261" s="52"/>
      <c r="AC261" s="52"/>
      <c r="AD261" s="52"/>
      <c r="AE261" s="52"/>
      <c r="AF261" s="52"/>
      <c r="AG261" s="52"/>
      <c r="AH261" s="52">
        <f t="shared" ref="AH261:AH262" si="1631">AI261+AJ261+AK261</f>
        <v>0</v>
      </c>
      <c r="AI261" s="52"/>
      <c r="AJ261" s="52"/>
      <c r="AK261" s="52"/>
      <c r="AL261" s="52">
        <f t="shared" ref="AL261:AL262" si="1632">ROUND((AD261+AE261+AF261)*20%,0)</f>
        <v>0</v>
      </c>
      <c r="AM261" s="52">
        <f t="shared" ref="AM261:AM262" si="1633">ROUND((AI261+AJ261)*20%,0)</f>
        <v>0</v>
      </c>
      <c r="AN261" s="52">
        <v>49900</v>
      </c>
      <c r="AO261" s="52">
        <v>32100</v>
      </c>
      <c r="AP261" s="53">
        <f t="shared" ref="AP261:AP262" si="1634">IF(AL261=0,0,ROUND((AE261+AF261)/AN261/10,2)+AS261)*-1</f>
        <v>0</v>
      </c>
      <c r="AQ261" s="53">
        <f t="shared" ref="AQ261:AQ262" si="1635">IF(AM261=0,0,ROUND((AJ261)/AO261/10,2)+AT261)*-1</f>
        <v>0</v>
      </c>
      <c r="AR261" s="53">
        <f t="shared" ref="AR261:AR262" si="1636">SUM(AP261:AQ261)</f>
        <v>0</v>
      </c>
      <c r="AS261" s="75">
        <v>0</v>
      </c>
      <c r="AT261" s="75">
        <v>0</v>
      </c>
      <c r="AU261" s="52">
        <f t="shared" ref="AU261:AU262" si="1637">AV261+BC261</f>
        <v>0</v>
      </c>
      <c r="AV261" s="52">
        <f t="shared" ref="AV261:AV262" si="1638">AX261+AY261+AZ261+BA261+BB261</f>
        <v>0</v>
      </c>
      <c r="AW261" s="52"/>
      <c r="AX261" s="52"/>
      <c r="AY261" s="52"/>
      <c r="AZ261" s="52"/>
      <c r="BA261" s="52"/>
      <c r="BB261" s="52"/>
      <c r="BC261" s="52">
        <f t="shared" ref="BC261:BC262" si="1639">BD261+BE261+BF261</f>
        <v>0</v>
      </c>
      <c r="BD261" s="52"/>
      <c r="BE261" s="52"/>
      <c r="BF261" s="52"/>
      <c r="BG261" s="52">
        <f t="shared" ref="BG261:BG262" si="1640">ROUND((AY261+AZ261+BA261)*20%,0)</f>
        <v>0</v>
      </c>
      <c r="BH261" s="52">
        <f t="shared" ref="BH261:BH262" si="1641">ROUND((BD261+BE261)*20%,0)</f>
        <v>0</v>
      </c>
      <c r="BI261" s="52">
        <v>49900</v>
      </c>
      <c r="BJ261" s="52">
        <v>32100</v>
      </c>
      <c r="BK261" s="53">
        <f t="shared" ref="BK261:BK262" si="1642">IF(BG261=0,0,ROUND((AZ261+BA261)/BI261/10,2)+BN261)*-1</f>
        <v>0</v>
      </c>
      <c r="BL261" s="53">
        <f t="shared" ref="BL261:BL262" si="1643">IF(BH261=0,0,ROUND((BE261)/BJ261/10,2)+BO261)*-1</f>
        <v>0</v>
      </c>
      <c r="BM261" s="53">
        <f t="shared" ref="BM261:BM262" si="1644">SUM(BK261:BL261)</f>
        <v>0</v>
      </c>
    </row>
    <row r="262" spans="1:65" x14ac:dyDescent="0.25">
      <c r="A262" s="2">
        <v>1492</v>
      </c>
      <c r="B262" s="18">
        <v>600033511</v>
      </c>
      <c r="C262" s="18" t="s">
        <v>156</v>
      </c>
      <c r="D262" s="2">
        <v>3146</v>
      </c>
      <c r="E262" s="2" t="s">
        <v>62</v>
      </c>
      <c r="F262" s="18" t="s">
        <v>218</v>
      </c>
      <c r="G262" s="52">
        <f t="shared" si="1621"/>
        <v>0</v>
      </c>
      <c r="H262" s="52">
        <f t="shared" si="1622"/>
        <v>0</v>
      </c>
      <c r="I262" s="52"/>
      <c r="J262" s="52"/>
      <c r="K262" s="52"/>
      <c r="L262" s="52"/>
      <c r="M262" s="52"/>
      <c r="N262" s="52"/>
      <c r="O262" s="52">
        <f t="shared" si="1623"/>
        <v>0</v>
      </c>
      <c r="P262" s="52"/>
      <c r="Q262" s="52"/>
      <c r="R262" s="52"/>
      <c r="S262" s="52">
        <f t="shared" si="1624"/>
        <v>0</v>
      </c>
      <c r="T262" s="52">
        <f t="shared" si="1625"/>
        <v>0</v>
      </c>
      <c r="U262" s="55" t="s">
        <v>233</v>
      </c>
      <c r="V262" s="55" t="s">
        <v>233</v>
      </c>
      <c r="W262" s="53">
        <f t="shared" si="1626"/>
        <v>0</v>
      </c>
      <c r="X262" s="53">
        <f t="shared" si="1627"/>
        <v>0</v>
      </c>
      <c r="Y262" s="53">
        <f t="shared" si="1628"/>
        <v>0</v>
      </c>
      <c r="Z262" s="52">
        <f t="shared" si="1629"/>
        <v>0</v>
      </c>
      <c r="AA262" s="52">
        <f t="shared" si="1630"/>
        <v>0</v>
      </c>
      <c r="AB262" s="52"/>
      <c r="AC262" s="52"/>
      <c r="AD262" s="52"/>
      <c r="AE262" s="52"/>
      <c r="AF262" s="52"/>
      <c r="AG262" s="52"/>
      <c r="AH262" s="52">
        <f t="shared" si="1631"/>
        <v>0</v>
      </c>
      <c r="AI262" s="52"/>
      <c r="AJ262" s="52"/>
      <c r="AK262" s="52"/>
      <c r="AL262" s="52">
        <f t="shared" si="1632"/>
        <v>0</v>
      </c>
      <c r="AM262" s="52">
        <f t="shared" si="1633"/>
        <v>0</v>
      </c>
      <c r="AN262" s="55" t="s">
        <v>233</v>
      </c>
      <c r="AO262" s="55" t="s">
        <v>233</v>
      </c>
      <c r="AP262" s="53">
        <f t="shared" si="1634"/>
        <v>0</v>
      </c>
      <c r="AQ262" s="53">
        <f t="shared" si="1635"/>
        <v>0</v>
      </c>
      <c r="AR262" s="53">
        <f t="shared" si="1636"/>
        <v>0</v>
      </c>
      <c r="AS262" s="75">
        <v>0</v>
      </c>
      <c r="AT262" s="75">
        <v>0</v>
      </c>
      <c r="AU262" s="52">
        <f t="shared" si="1637"/>
        <v>0</v>
      </c>
      <c r="AV262" s="52">
        <f t="shared" si="1638"/>
        <v>0</v>
      </c>
      <c r="AW262" s="52"/>
      <c r="AX262" s="52"/>
      <c r="AY262" s="52"/>
      <c r="AZ262" s="52"/>
      <c r="BA262" s="52"/>
      <c r="BB262" s="52"/>
      <c r="BC262" s="52">
        <f t="shared" si="1639"/>
        <v>0</v>
      </c>
      <c r="BD262" s="52"/>
      <c r="BE262" s="52"/>
      <c r="BF262" s="52"/>
      <c r="BG262" s="52">
        <f t="shared" si="1640"/>
        <v>0</v>
      </c>
      <c r="BH262" s="52">
        <f t="shared" si="1641"/>
        <v>0</v>
      </c>
      <c r="BI262" s="55" t="s">
        <v>233</v>
      </c>
      <c r="BJ262" s="55" t="s">
        <v>233</v>
      </c>
      <c r="BK262" s="53">
        <f t="shared" si="1642"/>
        <v>0</v>
      </c>
      <c r="BL262" s="53">
        <f t="shared" si="1643"/>
        <v>0</v>
      </c>
      <c r="BM262" s="53">
        <f t="shared" si="1644"/>
        <v>0</v>
      </c>
    </row>
    <row r="263" spans="1:65" x14ac:dyDescent="0.25">
      <c r="A263" s="23"/>
      <c r="B263" s="24"/>
      <c r="C263" s="24" t="s">
        <v>214</v>
      </c>
      <c r="D263" s="23"/>
      <c r="E263" s="23"/>
      <c r="F263" s="24"/>
      <c r="G263" s="25">
        <f>SUM(G261:G262)</f>
        <v>0</v>
      </c>
      <c r="H263" s="25">
        <f t="shared" ref="H263:T263" si="1645">SUM(H261:H262)</f>
        <v>0</v>
      </c>
      <c r="I263" s="25">
        <f t="shared" si="1645"/>
        <v>0</v>
      </c>
      <c r="J263" s="25">
        <f t="shared" si="1645"/>
        <v>0</v>
      </c>
      <c r="K263" s="25">
        <f t="shared" si="1645"/>
        <v>0</v>
      </c>
      <c r="L263" s="25">
        <f t="shared" si="1645"/>
        <v>0</v>
      </c>
      <c r="M263" s="25">
        <f t="shared" si="1645"/>
        <v>0</v>
      </c>
      <c r="N263" s="25">
        <f t="shared" si="1645"/>
        <v>0</v>
      </c>
      <c r="O263" s="25">
        <f t="shared" si="1645"/>
        <v>0</v>
      </c>
      <c r="P263" s="25">
        <f t="shared" si="1645"/>
        <v>0</v>
      </c>
      <c r="Q263" s="25">
        <f t="shared" si="1645"/>
        <v>0</v>
      </c>
      <c r="R263" s="25">
        <f t="shared" si="1645"/>
        <v>0</v>
      </c>
      <c r="S263" s="25">
        <f t="shared" si="1645"/>
        <v>0</v>
      </c>
      <c r="T263" s="25">
        <f t="shared" si="1645"/>
        <v>0</v>
      </c>
      <c r="U263" s="34" t="s">
        <v>97</v>
      </c>
      <c r="V263" s="34" t="s">
        <v>97</v>
      </c>
      <c r="W263" s="26">
        <f t="shared" ref="W263" si="1646">SUM(W261:W262)</f>
        <v>0</v>
      </c>
      <c r="X263" s="26">
        <f t="shared" ref="X263" si="1647">SUM(X261:X262)</f>
        <v>0</v>
      </c>
      <c r="Y263" s="26">
        <f t="shared" ref="Y263" si="1648">SUM(Y261:Y262)</f>
        <v>0</v>
      </c>
      <c r="Z263" s="25">
        <f>SUM(Z261:Z262)</f>
        <v>0</v>
      </c>
      <c r="AA263" s="25">
        <f t="shared" ref="AA263:AM263" si="1649">SUM(AA261:AA262)</f>
        <v>0</v>
      </c>
      <c r="AB263" s="25">
        <f t="shared" si="1649"/>
        <v>0</v>
      </c>
      <c r="AC263" s="25">
        <f t="shared" si="1649"/>
        <v>0</v>
      </c>
      <c r="AD263" s="25">
        <f t="shared" si="1649"/>
        <v>0</v>
      </c>
      <c r="AE263" s="25">
        <f t="shared" si="1649"/>
        <v>0</v>
      </c>
      <c r="AF263" s="25">
        <f t="shared" si="1649"/>
        <v>0</v>
      </c>
      <c r="AG263" s="25">
        <f t="shared" si="1649"/>
        <v>0</v>
      </c>
      <c r="AH263" s="25">
        <f t="shared" si="1649"/>
        <v>0</v>
      </c>
      <c r="AI263" s="25">
        <f t="shared" si="1649"/>
        <v>0</v>
      </c>
      <c r="AJ263" s="25">
        <f t="shared" si="1649"/>
        <v>0</v>
      </c>
      <c r="AK263" s="25">
        <f t="shared" si="1649"/>
        <v>0</v>
      </c>
      <c r="AL263" s="25">
        <f t="shared" si="1649"/>
        <v>0</v>
      </c>
      <c r="AM263" s="25">
        <f t="shared" si="1649"/>
        <v>0</v>
      </c>
      <c r="AN263" s="34" t="s">
        <v>97</v>
      </c>
      <c r="AO263" s="34" t="s">
        <v>97</v>
      </c>
      <c r="AP263" s="26">
        <f t="shared" ref="AP263:AR263" si="1650">SUM(AP261:AP262)</f>
        <v>0</v>
      </c>
      <c r="AQ263" s="26">
        <f t="shared" si="1650"/>
        <v>0</v>
      </c>
      <c r="AR263" s="26">
        <f t="shared" si="1650"/>
        <v>0</v>
      </c>
      <c r="AS263" s="76">
        <v>0</v>
      </c>
      <c r="AT263" s="76">
        <v>0</v>
      </c>
      <c r="AU263" s="25">
        <f>SUM(AU261:AU262)</f>
        <v>0</v>
      </c>
      <c r="AV263" s="25">
        <f t="shared" ref="AV263:BH263" si="1651">SUM(AV261:AV262)</f>
        <v>0</v>
      </c>
      <c r="AW263" s="25">
        <f t="shared" si="1651"/>
        <v>0</v>
      </c>
      <c r="AX263" s="25">
        <f t="shared" si="1651"/>
        <v>0</v>
      </c>
      <c r="AY263" s="25">
        <f t="shared" si="1651"/>
        <v>0</v>
      </c>
      <c r="AZ263" s="25">
        <f t="shared" si="1651"/>
        <v>0</v>
      </c>
      <c r="BA263" s="25">
        <f t="shared" si="1651"/>
        <v>0</v>
      </c>
      <c r="BB263" s="25">
        <f t="shared" si="1651"/>
        <v>0</v>
      </c>
      <c r="BC263" s="25">
        <f t="shared" si="1651"/>
        <v>0</v>
      </c>
      <c r="BD263" s="25">
        <f t="shared" si="1651"/>
        <v>0</v>
      </c>
      <c r="BE263" s="25">
        <f t="shared" si="1651"/>
        <v>0</v>
      </c>
      <c r="BF263" s="25">
        <f t="shared" si="1651"/>
        <v>0</v>
      </c>
      <c r="BG263" s="25">
        <f t="shared" si="1651"/>
        <v>0</v>
      </c>
      <c r="BH263" s="25">
        <f t="shared" si="1651"/>
        <v>0</v>
      </c>
      <c r="BI263" s="34" t="s">
        <v>97</v>
      </c>
      <c r="BJ263" s="34" t="s">
        <v>97</v>
      </c>
      <c r="BK263" s="26">
        <f t="shared" ref="BK263:BM263" si="1652">SUM(BK261:BK262)</f>
        <v>0</v>
      </c>
      <c r="BL263" s="26">
        <f t="shared" si="1652"/>
        <v>0</v>
      </c>
      <c r="BM263" s="26">
        <f t="shared" si="1652"/>
        <v>0</v>
      </c>
    </row>
    <row r="264" spans="1:65" x14ac:dyDescent="0.25">
      <c r="A264" s="2">
        <v>1493</v>
      </c>
      <c r="B264" s="18">
        <v>600033597</v>
      </c>
      <c r="C264" s="18" t="s">
        <v>157</v>
      </c>
      <c r="D264" s="2">
        <v>3146</v>
      </c>
      <c r="E264" s="2" t="s">
        <v>76</v>
      </c>
      <c r="F264" s="18" t="s">
        <v>218</v>
      </c>
      <c r="G264" s="52">
        <f t="shared" ref="G264:G265" si="1653">H264+O264</f>
        <v>30000</v>
      </c>
      <c r="H264" s="52">
        <f t="shared" ref="H264:H265" si="1654">J264+K264+L264+M264+N264</f>
        <v>0</v>
      </c>
      <c r="I264" s="52"/>
      <c r="J264" s="52"/>
      <c r="K264" s="52"/>
      <c r="L264" s="52"/>
      <c r="M264" s="52"/>
      <c r="N264" s="52"/>
      <c r="O264" s="52">
        <f t="shared" ref="O264:O265" si="1655">P264+Q264+R264</f>
        <v>30000</v>
      </c>
      <c r="P264" s="43"/>
      <c r="Q264" s="43">
        <v>30000</v>
      </c>
      <c r="R264" s="43"/>
      <c r="S264" s="52">
        <f t="shared" ref="S264:S265" si="1656">(K264+L264+M264)*-1</f>
        <v>0</v>
      </c>
      <c r="T264" s="52">
        <f t="shared" ref="T264:T265" si="1657">(P264+Q264)*-1</f>
        <v>-30000</v>
      </c>
      <c r="U264" s="52">
        <v>49900</v>
      </c>
      <c r="V264" s="52">
        <v>32100</v>
      </c>
      <c r="W264" s="53">
        <f t="shared" ref="W264:W265" si="1658">IF(S264=0,0,ROUND((L264+M264)/U264/10,2)*-1)</f>
        <v>0</v>
      </c>
      <c r="X264" s="53">
        <f t="shared" ref="X264:X265" si="1659">IF(T264=0,0,ROUND(Q264/V264/10,2)*-1)</f>
        <v>-0.09</v>
      </c>
      <c r="Y264" s="53">
        <f t="shared" ref="Y264:Y265" si="1660">SUM(W264:X264)</f>
        <v>-0.09</v>
      </c>
      <c r="Z264" s="52">
        <f t="shared" ref="Z264:Z265" si="1661">AA264+AH264</f>
        <v>30000</v>
      </c>
      <c r="AA264" s="52">
        <f t="shared" ref="AA264:AA265" si="1662">AC264+AD264+AE264+AF264+AG264</f>
        <v>0</v>
      </c>
      <c r="AB264" s="52"/>
      <c r="AC264" s="52"/>
      <c r="AD264" s="52"/>
      <c r="AE264" s="52"/>
      <c r="AF264" s="52"/>
      <c r="AG264" s="52"/>
      <c r="AH264" s="52">
        <f t="shared" ref="AH264:AH265" si="1663">AI264+AJ264+AK264</f>
        <v>30000</v>
      </c>
      <c r="AI264" s="43"/>
      <c r="AJ264" s="43">
        <v>30000</v>
      </c>
      <c r="AK264" s="43"/>
      <c r="AL264" s="52">
        <f t="shared" ref="AL264:AL265" si="1664">ROUND((AD264+AE264+AF264)*20%,0)</f>
        <v>0</v>
      </c>
      <c r="AM264" s="52">
        <f t="shared" ref="AM264:AM265" si="1665">ROUND((AI264+AJ264)*20%,0)</f>
        <v>6000</v>
      </c>
      <c r="AN264" s="52">
        <v>49900</v>
      </c>
      <c r="AO264" s="52">
        <v>32100</v>
      </c>
      <c r="AP264" s="53">
        <f t="shared" ref="AP264:AP265" si="1666">IF(AL264=0,0,ROUND((AE264+AF264)/AN264/10,2)+AS264)*-1</f>
        <v>0</v>
      </c>
      <c r="AQ264" s="53">
        <f t="shared" ref="AQ264:AQ265" si="1667">IF(AM264=0,0,ROUND((AJ264)/AO264/10,2)+AT264)*-1</f>
        <v>-1.8000000000000002E-2</v>
      </c>
      <c r="AR264" s="53">
        <f t="shared" ref="AR264:AR265" si="1668">SUM(AP264:AQ264)</f>
        <v>-1.8000000000000002E-2</v>
      </c>
      <c r="AS264" s="75">
        <v>0</v>
      </c>
      <c r="AT264" s="75">
        <v>-7.1999999999999995E-2</v>
      </c>
      <c r="AU264" s="52">
        <f t="shared" ref="AU264:AU265" si="1669">AV264+BC264</f>
        <v>30000</v>
      </c>
      <c r="AV264" s="52">
        <f t="shared" ref="AV264:AV265" si="1670">AX264+AY264+AZ264+BA264+BB264</f>
        <v>0</v>
      </c>
      <c r="AW264" s="52"/>
      <c r="AX264" s="52"/>
      <c r="AY264" s="52"/>
      <c r="AZ264" s="52"/>
      <c r="BA264" s="52"/>
      <c r="BB264" s="52"/>
      <c r="BC264" s="52">
        <f t="shared" ref="BC264:BC265" si="1671">BD264+BE264+BF264</f>
        <v>30000</v>
      </c>
      <c r="BD264" s="43"/>
      <c r="BE264" s="43">
        <v>30000</v>
      </c>
      <c r="BF264" s="43"/>
      <c r="BG264" s="52">
        <f t="shared" ref="BG264:BG265" si="1672">ROUND((AY264+AZ264+BA264)*20%,0)</f>
        <v>0</v>
      </c>
      <c r="BH264" s="52">
        <f t="shared" ref="BH264:BH265" si="1673">ROUND((BD264+BE264)*20%,0)</f>
        <v>6000</v>
      </c>
      <c r="BI264" s="52">
        <v>49900</v>
      </c>
      <c r="BJ264" s="52">
        <v>32100</v>
      </c>
      <c r="BK264" s="53">
        <f t="shared" ref="BK264:BK265" si="1674">IF(BG264=0,0,ROUND((AZ264+BA264)/BI264/10,2)+BN264)*-1</f>
        <v>0</v>
      </c>
      <c r="BL264" s="53">
        <f t="shared" ref="BL264:BL265" si="1675">IF(BH264=0,0,ROUND((BE264)/BJ264/10,2)+BO264)*-1</f>
        <v>-0.09</v>
      </c>
      <c r="BM264" s="53">
        <f t="shared" ref="BM264:BM265" si="1676">SUM(BK264:BL264)</f>
        <v>-0.09</v>
      </c>
    </row>
    <row r="265" spans="1:65" x14ac:dyDescent="0.25">
      <c r="A265" s="2">
        <v>1493</v>
      </c>
      <c r="B265" s="18">
        <v>600033597</v>
      </c>
      <c r="C265" s="18" t="s">
        <v>157</v>
      </c>
      <c r="D265" s="2">
        <v>3146</v>
      </c>
      <c r="E265" s="2" t="s">
        <v>62</v>
      </c>
      <c r="F265" s="18" t="s">
        <v>218</v>
      </c>
      <c r="G265" s="52">
        <f t="shared" si="1653"/>
        <v>0</v>
      </c>
      <c r="H265" s="52">
        <f t="shared" si="1654"/>
        <v>0</v>
      </c>
      <c r="I265" s="52"/>
      <c r="J265" s="52"/>
      <c r="K265" s="52"/>
      <c r="L265" s="52"/>
      <c r="M265" s="52"/>
      <c r="N265" s="52"/>
      <c r="O265" s="52">
        <f t="shared" si="1655"/>
        <v>0</v>
      </c>
      <c r="P265" s="52"/>
      <c r="Q265" s="52"/>
      <c r="R265" s="52"/>
      <c r="S265" s="52">
        <f t="shared" si="1656"/>
        <v>0</v>
      </c>
      <c r="T265" s="52">
        <f t="shared" si="1657"/>
        <v>0</v>
      </c>
      <c r="U265" s="55" t="s">
        <v>233</v>
      </c>
      <c r="V265" s="55" t="s">
        <v>233</v>
      </c>
      <c r="W265" s="53">
        <f t="shared" si="1658"/>
        <v>0</v>
      </c>
      <c r="X265" s="53">
        <f t="shared" si="1659"/>
        <v>0</v>
      </c>
      <c r="Y265" s="53">
        <f t="shared" si="1660"/>
        <v>0</v>
      </c>
      <c r="Z265" s="52">
        <f t="shared" si="1661"/>
        <v>0</v>
      </c>
      <c r="AA265" s="52">
        <f t="shared" si="1662"/>
        <v>0</v>
      </c>
      <c r="AB265" s="52"/>
      <c r="AC265" s="52"/>
      <c r="AD265" s="52"/>
      <c r="AE265" s="52"/>
      <c r="AF265" s="52"/>
      <c r="AG265" s="52"/>
      <c r="AH265" s="52">
        <f t="shared" si="1663"/>
        <v>0</v>
      </c>
      <c r="AI265" s="52"/>
      <c r="AJ265" s="52"/>
      <c r="AK265" s="52"/>
      <c r="AL265" s="52">
        <f t="shared" si="1664"/>
        <v>0</v>
      </c>
      <c r="AM265" s="52">
        <f t="shared" si="1665"/>
        <v>0</v>
      </c>
      <c r="AN265" s="55" t="s">
        <v>233</v>
      </c>
      <c r="AO265" s="55" t="s">
        <v>233</v>
      </c>
      <c r="AP265" s="53">
        <f t="shared" si="1666"/>
        <v>0</v>
      </c>
      <c r="AQ265" s="53">
        <f t="shared" si="1667"/>
        <v>0</v>
      </c>
      <c r="AR265" s="53">
        <f t="shared" si="1668"/>
        <v>0</v>
      </c>
      <c r="AS265" s="75">
        <v>0</v>
      </c>
      <c r="AT265" s="75">
        <v>0</v>
      </c>
      <c r="AU265" s="52">
        <f t="shared" si="1669"/>
        <v>0</v>
      </c>
      <c r="AV265" s="52">
        <f t="shared" si="1670"/>
        <v>0</v>
      </c>
      <c r="AW265" s="52"/>
      <c r="AX265" s="52"/>
      <c r="AY265" s="52"/>
      <c r="AZ265" s="52"/>
      <c r="BA265" s="52"/>
      <c r="BB265" s="52"/>
      <c r="BC265" s="52">
        <f t="shared" si="1671"/>
        <v>0</v>
      </c>
      <c r="BD265" s="52"/>
      <c r="BE265" s="52"/>
      <c r="BF265" s="52"/>
      <c r="BG265" s="52">
        <f t="shared" si="1672"/>
        <v>0</v>
      </c>
      <c r="BH265" s="52">
        <f t="shared" si="1673"/>
        <v>0</v>
      </c>
      <c r="BI265" s="55" t="s">
        <v>233</v>
      </c>
      <c r="BJ265" s="55" t="s">
        <v>233</v>
      </c>
      <c r="BK265" s="53">
        <f t="shared" si="1674"/>
        <v>0</v>
      </c>
      <c r="BL265" s="53">
        <f t="shared" si="1675"/>
        <v>0</v>
      </c>
      <c r="BM265" s="53">
        <f t="shared" si="1676"/>
        <v>0</v>
      </c>
    </row>
    <row r="266" spans="1:65" x14ac:dyDescent="0.25">
      <c r="A266" s="23"/>
      <c r="B266" s="24"/>
      <c r="C266" s="24" t="s">
        <v>215</v>
      </c>
      <c r="D266" s="23"/>
      <c r="E266" s="23"/>
      <c r="F266" s="24"/>
      <c r="G266" s="25">
        <f>SUM(G264:G265)</f>
        <v>30000</v>
      </c>
      <c r="H266" s="25">
        <f t="shared" ref="H266:T266" si="1677">SUM(H264:H265)</f>
        <v>0</v>
      </c>
      <c r="I266" s="25">
        <f t="shared" si="1677"/>
        <v>0</v>
      </c>
      <c r="J266" s="25">
        <f t="shared" si="1677"/>
        <v>0</v>
      </c>
      <c r="K266" s="25">
        <f t="shared" si="1677"/>
        <v>0</v>
      </c>
      <c r="L266" s="25">
        <f t="shared" si="1677"/>
        <v>0</v>
      </c>
      <c r="M266" s="25">
        <f t="shared" si="1677"/>
        <v>0</v>
      </c>
      <c r="N266" s="25">
        <f t="shared" si="1677"/>
        <v>0</v>
      </c>
      <c r="O266" s="25">
        <f t="shared" si="1677"/>
        <v>30000</v>
      </c>
      <c r="P266" s="25">
        <f t="shared" si="1677"/>
        <v>0</v>
      </c>
      <c r="Q266" s="25">
        <f t="shared" si="1677"/>
        <v>30000</v>
      </c>
      <c r="R266" s="25">
        <f t="shared" si="1677"/>
        <v>0</v>
      </c>
      <c r="S266" s="25">
        <f t="shared" si="1677"/>
        <v>0</v>
      </c>
      <c r="T266" s="25">
        <f t="shared" si="1677"/>
        <v>-30000</v>
      </c>
      <c r="U266" s="34" t="s">
        <v>97</v>
      </c>
      <c r="V266" s="34" t="s">
        <v>97</v>
      </c>
      <c r="W266" s="26">
        <f t="shared" ref="W266" si="1678">SUM(W264:W265)</f>
        <v>0</v>
      </c>
      <c r="X266" s="26">
        <f t="shared" ref="X266" si="1679">SUM(X264:X265)</f>
        <v>-0.09</v>
      </c>
      <c r="Y266" s="26">
        <f t="shared" ref="Y266" si="1680">SUM(Y264:Y265)</f>
        <v>-0.09</v>
      </c>
      <c r="Z266" s="25">
        <f>SUM(Z264:Z265)</f>
        <v>30000</v>
      </c>
      <c r="AA266" s="25">
        <f t="shared" ref="AA266:AM266" si="1681">SUM(AA264:AA265)</f>
        <v>0</v>
      </c>
      <c r="AB266" s="25">
        <f t="shared" si="1681"/>
        <v>0</v>
      </c>
      <c r="AC266" s="25">
        <f t="shared" si="1681"/>
        <v>0</v>
      </c>
      <c r="AD266" s="25">
        <f t="shared" si="1681"/>
        <v>0</v>
      </c>
      <c r="AE266" s="25">
        <f t="shared" si="1681"/>
        <v>0</v>
      </c>
      <c r="AF266" s="25">
        <f t="shared" si="1681"/>
        <v>0</v>
      </c>
      <c r="AG266" s="25">
        <f t="shared" si="1681"/>
        <v>0</v>
      </c>
      <c r="AH266" s="25">
        <f t="shared" si="1681"/>
        <v>30000</v>
      </c>
      <c r="AI266" s="25">
        <f t="shared" si="1681"/>
        <v>0</v>
      </c>
      <c r="AJ266" s="25">
        <f t="shared" si="1681"/>
        <v>30000</v>
      </c>
      <c r="AK266" s="25">
        <f t="shared" si="1681"/>
        <v>0</v>
      </c>
      <c r="AL266" s="25">
        <f t="shared" si="1681"/>
        <v>0</v>
      </c>
      <c r="AM266" s="25">
        <f t="shared" si="1681"/>
        <v>6000</v>
      </c>
      <c r="AN266" s="34" t="s">
        <v>97</v>
      </c>
      <c r="AO266" s="34" t="s">
        <v>97</v>
      </c>
      <c r="AP266" s="26">
        <f t="shared" ref="AP266:AR266" si="1682">SUM(AP264:AP265)</f>
        <v>0</v>
      </c>
      <c r="AQ266" s="26">
        <f t="shared" si="1682"/>
        <v>-1.8000000000000002E-2</v>
      </c>
      <c r="AR266" s="26">
        <f t="shared" si="1682"/>
        <v>-1.8000000000000002E-2</v>
      </c>
      <c r="AS266" s="76">
        <v>0</v>
      </c>
      <c r="AT266" s="76">
        <v>-7.1999999999999995E-2</v>
      </c>
      <c r="AU266" s="25">
        <f>SUM(AU264:AU265)</f>
        <v>30000</v>
      </c>
      <c r="AV266" s="25">
        <f t="shared" ref="AV266:BH266" si="1683">SUM(AV264:AV265)</f>
        <v>0</v>
      </c>
      <c r="AW266" s="25">
        <f t="shared" si="1683"/>
        <v>0</v>
      </c>
      <c r="AX266" s="25">
        <f t="shared" si="1683"/>
        <v>0</v>
      </c>
      <c r="AY266" s="25">
        <f t="shared" si="1683"/>
        <v>0</v>
      </c>
      <c r="AZ266" s="25">
        <f t="shared" si="1683"/>
        <v>0</v>
      </c>
      <c r="BA266" s="25">
        <f t="shared" si="1683"/>
        <v>0</v>
      </c>
      <c r="BB266" s="25">
        <f t="shared" si="1683"/>
        <v>0</v>
      </c>
      <c r="BC266" s="25">
        <f t="shared" si="1683"/>
        <v>30000</v>
      </c>
      <c r="BD266" s="25">
        <f t="shared" si="1683"/>
        <v>0</v>
      </c>
      <c r="BE266" s="25">
        <f t="shared" si="1683"/>
        <v>30000</v>
      </c>
      <c r="BF266" s="25">
        <f t="shared" si="1683"/>
        <v>0</v>
      </c>
      <c r="BG266" s="25">
        <f t="shared" si="1683"/>
        <v>0</v>
      </c>
      <c r="BH266" s="25">
        <f t="shared" si="1683"/>
        <v>6000</v>
      </c>
      <c r="BI266" s="34" t="s">
        <v>97</v>
      </c>
      <c r="BJ266" s="34" t="s">
        <v>97</v>
      </c>
      <c r="BK266" s="26">
        <f t="shared" ref="BK266:BM266" si="1684">SUM(BK264:BK265)</f>
        <v>0</v>
      </c>
      <c r="BL266" s="26">
        <f t="shared" si="1684"/>
        <v>-0.09</v>
      </c>
      <c r="BM266" s="26">
        <f t="shared" si="1684"/>
        <v>-0.09</v>
      </c>
    </row>
    <row r="267" spans="1:65" x14ac:dyDescent="0.25">
      <c r="A267" s="2">
        <v>1494</v>
      </c>
      <c r="B267" s="18">
        <v>600034062</v>
      </c>
      <c r="C267" s="18" t="s">
        <v>158</v>
      </c>
      <c r="D267" s="2">
        <v>3146</v>
      </c>
      <c r="E267" s="2" t="s">
        <v>76</v>
      </c>
      <c r="F267" s="18" t="s">
        <v>218</v>
      </c>
      <c r="G267" s="52">
        <f t="shared" ref="G267:G269" si="1685">H267+O267</f>
        <v>5000</v>
      </c>
      <c r="H267" s="52">
        <f t="shared" ref="H267:H269" si="1686">J267+K267+L267+M267+N267</f>
        <v>0</v>
      </c>
      <c r="I267" s="52"/>
      <c r="J267" s="52"/>
      <c r="K267" s="52"/>
      <c r="L267" s="52"/>
      <c r="M267" s="52"/>
      <c r="N267" s="52"/>
      <c r="O267" s="52">
        <f t="shared" ref="O267:O269" si="1687">P267+Q267+R267</f>
        <v>5000</v>
      </c>
      <c r="P267" s="43"/>
      <c r="Q267" s="43">
        <v>5000</v>
      </c>
      <c r="R267" s="43"/>
      <c r="S267" s="52">
        <f t="shared" ref="S267:S269" si="1688">(K267+L267+M267)*-1</f>
        <v>0</v>
      </c>
      <c r="T267" s="52">
        <f t="shared" ref="T267:T269" si="1689">(P267+Q267)*-1</f>
        <v>-5000</v>
      </c>
      <c r="U267" s="52">
        <v>49900</v>
      </c>
      <c r="V267" s="52">
        <v>32100</v>
      </c>
      <c r="W267" s="53">
        <f t="shared" ref="W267:W269" si="1690">IF(S267=0,0,ROUND((L267+M267)/U267/10,2)*-1)</f>
        <v>0</v>
      </c>
      <c r="X267" s="53">
        <f t="shared" ref="X267:X269" si="1691">IF(T267=0,0,ROUND(Q267/V267/10,2)*-1)</f>
        <v>-0.02</v>
      </c>
      <c r="Y267" s="53">
        <f t="shared" ref="Y267:Y269" si="1692">SUM(W267:X267)</f>
        <v>-0.02</v>
      </c>
      <c r="Z267" s="52">
        <f t="shared" ref="Z267:Z269" si="1693">AA267+AH267</f>
        <v>5000</v>
      </c>
      <c r="AA267" s="52">
        <f t="shared" ref="AA267:AA269" si="1694">AC267+AD267+AE267+AF267+AG267</f>
        <v>0</v>
      </c>
      <c r="AB267" s="52"/>
      <c r="AC267" s="52"/>
      <c r="AD267" s="52"/>
      <c r="AE267" s="52"/>
      <c r="AF267" s="52"/>
      <c r="AG267" s="52"/>
      <c r="AH267" s="52">
        <f t="shared" ref="AH267:AH269" si="1695">AI267+AJ267+AK267</f>
        <v>5000</v>
      </c>
      <c r="AI267" s="43"/>
      <c r="AJ267" s="43">
        <v>5000</v>
      </c>
      <c r="AK267" s="43"/>
      <c r="AL267" s="52">
        <f t="shared" ref="AL267:AL269" si="1696">ROUND((AD267+AE267+AF267)*20%,0)</f>
        <v>0</v>
      </c>
      <c r="AM267" s="52">
        <f t="shared" ref="AM267:AM269" si="1697">ROUND((AI267+AJ267)*20%,0)</f>
        <v>1000</v>
      </c>
      <c r="AN267" s="52">
        <v>49900</v>
      </c>
      <c r="AO267" s="52">
        <v>32100</v>
      </c>
      <c r="AP267" s="53">
        <f t="shared" ref="AP267:AP269" si="1698">IF(AL267=0,0,ROUND((AE267+AF267)/AN267/10,2)+AS267)*-1</f>
        <v>0</v>
      </c>
      <c r="AQ267" s="53">
        <f t="shared" ref="AQ267:AQ269" si="1699">IF(AM267=0,0,ROUND((AJ267)/AO267/10,2)+AT267)*-1</f>
        <v>-4.0000000000000001E-3</v>
      </c>
      <c r="AR267" s="53">
        <f t="shared" ref="AR267:AR269" si="1700">SUM(AP267:AQ267)</f>
        <v>-4.0000000000000001E-3</v>
      </c>
      <c r="AS267" s="75">
        <v>0</v>
      </c>
      <c r="AT267" s="75">
        <v>-1.6E-2</v>
      </c>
      <c r="AU267" s="52">
        <f t="shared" ref="AU267:AU269" si="1701">AV267+BC267</f>
        <v>5000</v>
      </c>
      <c r="AV267" s="52">
        <f t="shared" ref="AV267:AV269" si="1702">AX267+AY267+AZ267+BA267+BB267</f>
        <v>0</v>
      </c>
      <c r="AW267" s="52"/>
      <c r="AX267" s="52"/>
      <c r="AY267" s="52"/>
      <c r="AZ267" s="52"/>
      <c r="BA267" s="52"/>
      <c r="BB267" s="52"/>
      <c r="BC267" s="52">
        <f t="shared" ref="BC267:BC269" si="1703">BD267+BE267+BF267</f>
        <v>5000</v>
      </c>
      <c r="BD267" s="43"/>
      <c r="BE267" s="43">
        <v>5000</v>
      </c>
      <c r="BF267" s="43"/>
      <c r="BG267" s="52">
        <f t="shared" ref="BG267:BG269" si="1704">ROUND((AY267+AZ267+BA267)*20%,0)</f>
        <v>0</v>
      </c>
      <c r="BH267" s="52">
        <f t="shared" ref="BH267:BH269" si="1705">ROUND((BD267+BE267)*20%,0)</f>
        <v>1000</v>
      </c>
      <c r="BI267" s="52">
        <v>49900</v>
      </c>
      <c r="BJ267" s="52">
        <v>32100</v>
      </c>
      <c r="BK267" s="53">
        <f t="shared" ref="BK267:BK269" si="1706">IF(BG267=0,0,ROUND((AZ267+BA267)/BI267/10,2)+BN267)*-1</f>
        <v>0</v>
      </c>
      <c r="BL267" s="53">
        <f t="shared" ref="BL267:BL269" si="1707">IF(BH267=0,0,ROUND((BE267)/BJ267/10,2)+BO267)*-1</f>
        <v>-0.02</v>
      </c>
      <c r="BM267" s="53">
        <f t="shared" ref="BM267:BM269" si="1708">SUM(BK267:BL267)</f>
        <v>-0.02</v>
      </c>
    </row>
    <row r="268" spans="1:65" x14ac:dyDescent="0.25">
      <c r="A268" s="2">
        <v>1494</v>
      </c>
      <c r="B268" s="18">
        <v>600034062</v>
      </c>
      <c r="C268" s="18" t="s">
        <v>158</v>
      </c>
      <c r="D268" s="2">
        <v>3146</v>
      </c>
      <c r="E268" s="2" t="s">
        <v>74</v>
      </c>
      <c r="F268" s="18" t="s">
        <v>218</v>
      </c>
      <c r="G268" s="52">
        <f t="shared" si="1685"/>
        <v>0</v>
      </c>
      <c r="H268" s="52">
        <f t="shared" si="1686"/>
        <v>0</v>
      </c>
      <c r="I268" s="52"/>
      <c r="J268" s="52"/>
      <c r="K268" s="52"/>
      <c r="L268" s="52"/>
      <c r="M268" s="52"/>
      <c r="N268" s="52"/>
      <c r="O268" s="52">
        <f t="shared" si="1687"/>
        <v>0</v>
      </c>
      <c r="P268" s="52"/>
      <c r="Q268" s="52"/>
      <c r="R268" s="52"/>
      <c r="S268" s="52">
        <f t="shared" si="1688"/>
        <v>0</v>
      </c>
      <c r="T268" s="52">
        <f t="shared" si="1689"/>
        <v>0</v>
      </c>
      <c r="U268" s="52">
        <v>49800</v>
      </c>
      <c r="V268" s="52">
        <v>29000</v>
      </c>
      <c r="W268" s="53">
        <f t="shared" si="1690"/>
        <v>0</v>
      </c>
      <c r="X268" s="53">
        <f t="shared" si="1691"/>
        <v>0</v>
      </c>
      <c r="Y268" s="53">
        <f t="shared" si="1692"/>
        <v>0</v>
      </c>
      <c r="Z268" s="52">
        <f t="shared" si="1693"/>
        <v>0</v>
      </c>
      <c r="AA268" s="52">
        <f t="shared" si="1694"/>
        <v>0</v>
      </c>
      <c r="AB268" s="52"/>
      <c r="AC268" s="52"/>
      <c r="AD268" s="52"/>
      <c r="AE268" s="52"/>
      <c r="AF268" s="52"/>
      <c r="AG268" s="52"/>
      <c r="AH268" s="52">
        <f t="shared" si="1695"/>
        <v>0</v>
      </c>
      <c r="AI268" s="52"/>
      <c r="AJ268" s="52"/>
      <c r="AK268" s="52"/>
      <c r="AL268" s="52">
        <f t="shared" si="1696"/>
        <v>0</v>
      </c>
      <c r="AM268" s="52">
        <f t="shared" si="1697"/>
        <v>0</v>
      </c>
      <c r="AN268" s="52">
        <v>49800</v>
      </c>
      <c r="AO268" s="52">
        <v>29000</v>
      </c>
      <c r="AP268" s="53">
        <f t="shared" si="1698"/>
        <v>0</v>
      </c>
      <c r="AQ268" s="53">
        <f t="shared" si="1699"/>
        <v>0</v>
      </c>
      <c r="AR268" s="53">
        <f t="shared" si="1700"/>
        <v>0</v>
      </c>
      <c r="AS268" s="75">
        <v>0</v>
      </c>
      <c r="AT268" s="75">
        <v>0</v>
      </c>
      <c r="AU268" s="52">
        <f t="shared" si="1701"/>
        <v>0</v>
      </c>
      <c r="AV268" s="52">
        <f t="shared" si="1702"/>
        <v>0</v>
      </c>
      <c r="AW268" s="52"/>
      <c r="AX268" s="52"/>
      <c r="AY268" s="52"/>
      <c r="AZ268" s="52"/>
      <c r="BA268" s="52"/>
      <c r="BB268" s="52"/>
      <c r="BC268" s="52">
        <f t="shared" si="1703"/>
        <v>0</v>
      </c>
      <c r="BD268" s="52"/>
      <c r="BE268" s="52"/>
      <c r="BF268" s="52"/>
      <c r="BG268" s="52">
        <f t="shared" si="1704"/>
        <v>0</v>
      </c>
      <c r="BH268" s="52">
        <f t="shared" si="1705"/>
        <v>0</v>
      </c>
      <c r="BI268" s="52">
        <v>49800</v>
      </c>
      <c r="BJ268" s="52">
        <v>29000</v>
      </c>
      <c r="BK268" s="53">
        <f t="shared" si="1706"/>
        <v>0</v>
      </c>
      <c r="BL268" s="53">
        <f t="shared" si="1707"/>
        <v>0</v>
      </c>
      <c r="BM268" s="53">
        <f t="shared" si="1708"/>
        <v>0</v>
      </c>
    </row>
    <row r="269" spans="1:65" x14ac:dyDescent="0.25">
      <c r="A269" s="2">
        <v>1494</v>
      </c>
      <c r="B269" s="18">
        <v>600034062</v>
      </c>
      <c r="C269" s="18" t="s">
        <v>158</v>
      </c>
      <c r="D269" s="2">
        <v>3146</v>
      </c>
      <c r="E269" s="2" t="s">
        <v>62</v>
      </c>
      <c r="F269" s="18" t="s">
        <v>218</v>
      </c>
      <c r="G269" s="52">
        <f t="shared" si="1685"/>
        <v>0</v>
      </c>
      <c r="H269" s="52">
        <f t="shared" si="1686"/>
        <v>0</v>
      </c>
      <c r="I269" s="52"/>
      <c r="J269" s="52"/>
      <c r="K269" s="52"/>
      <c r="L269" s="52"/>
      <c r="M269" s="52"/>
      <c r="N269" s="52"/>
      <c r="O269" s="52">
        <f t="shared" si="1687"/>
        <v>0</v>
      </c>
      <c r="P269" s="52"/>
      <c r="Q269" s="52"/>
      <c r="R269" s="52"/>
      <c r="S269" s="52">
        <f t="shared" si="1688"/>
        <v>0</v>
      </c>
      <c r="T269" s="52">
        <f t="shared" si="1689"/>
        <v>0</v>
      </c>
      <c r="U269" s="55" t="s">
        <v>233</v>
      </c>
      <c r="V269" s="55" t="s">
        <v>233</v>
      </c>
      <c r="W269" s="53">
        <f t="shared" si="1690"/>
        <v>0</v>
      </c>
      <c r="X269" s="53">
        <f t="shared" si="1691"/>
        <v>0</v>
      </c>
      <c r="Y269" s="53">
        <f t="shared" si="1692"/>
        <v>0</v>
      </c>
      <c r="Z269" s="52">
        <f t="shared" si="1693"/>
        <v>0</v>
      </c>
      <c r="AA269" s="52">
        <f t="shared" si="1694"/>
        <v>0</v>
      </c>
      <c r="AB269" s="52"/>
      <c r="AC269" s="52"/>
      <c r="AD269" s="52"/>
      <c r="AE269" s="52"/>
      <c r="AF269" s="52"/>
      <c r="AG269" s="52"/>
      <c r="AH269" s="52">
        <f t="shared" si="1695"/>
        <v>0</v>
      </c>
      <c r="AI269" s="52"/>
      <c r="AJ269" s="52"/>
      <c r="AK269" s="52"/>
      <c r="AL269" s="52">
        <f t="shared" si="1696"/>
        <v>0</v>
      </c>
      <c r="AM269" s="52">
        <f t="shared" si="1697"/>
        <v>0</v>
      </c>
      <c r="AN269" s="55" t="s">
        <v>233</v>
      </c>
      <c r="AO269" s="55" t="s">
        <v>233</v>
      </c>
      <c r="AP269" s="53">
        <f t="shared" si="1698"/>
        <v>0</v>
      </c>
      <c r="AQ269" s="53">
        <f t="shared" si="1699"/>
        <v>0</v>
      </c>
      <c r="AR269" s="53">
        <f t="shared" si="1700"/>
        <v>0</v>
      </c>
      <c r="AS269" s="75">
        <v>0</v>
      </c>
      <c r="AT269" s="75">
        <v>0</v>
      </c>
      <c r="AU269" s="52">
        <f t="shared" si="1701"/>
        <v>0</v>
      </c>
      <c r="AV269" s="52">
        <f t="shared" si="1702"/>
        <v>0</v>
      </c>
      <c r="AW269" s="52"/>
      <c r="AX269" s="52"/>
      <c r="AY269" s="52"/>
      <c r="AZ269" s="52"/>
      <c r="BA269" s="52"/>
      <c r="BB269" s="52"/>
      <c r="BC269" s="52">
        <f t="shared" si="1703"/>
        <v>0</v>
      </c>
      <c r="BD269" s="52"/>
      <c r="BE269" s="52"/>
      <c r="BF269" s="52"/>
      <c r="BG269" s="52">
        <f t="shared" si="1704"/>
        <v>0</v>
      </c>
      <c r="BH269" s="52">
        <f t="shared" si="1705"/>
        <v>0</v>
      </c>
      <c r="BI269" s="55" t="s">
        <v>233</v>
      </c>
      <c r="BJ269" s="55" t="s">
        <v>233</v>
      </c>
      <c r="BK269" s="53">
        <f t="shared" si="1706"/>
        <v>0</v>
      </c>
      <c r="BL269" s="53">
        <f t="shared" si="1707"/>
        <v>0</v>
      </c>
      <c r="BM269" s="53">
        <f t="shared" si="1708"/>
        <v>0</v>
      </c>
    </row>
    <row r="270" spans="1:65" x14ac:dyDescent="0.25">
      <c r="A270" s="23"/>
      <c r="B270" s="24"/>
      <c r="C270" s="24" t="s">
        <v>216</v>
      </c>
      <c r="D270" s="23"/>
      <c r="E270" s="23"/>
      <c r="F270" s="24"/>
      <c r="G270" s="25">
        <f>SUM(G267:G269)</f>
        <v>5000</v>
      </c>
      <c r="H270" s="25">
        <f t="shared" ref="H270:T270" si="1709">SUM(H267:H269)</f>
        <v>0</v>
      </c>
      <c r="I270" s="25">
        <f t="shared" si="1709"/>
        <v>0</v>
      </c>
      <c r="J270" s="25">
        <f t="shared" si="1709"/>
        <v>0</v>
      </c>
      <c r="K270" s="25">
        <f t="shared" si="1709"/>
        <v>0</v>
      </c>
      <c r="L270" s="25">
        <f t="shared" si="1709"/>
        <v>0</v>
      </c>
      <c r="M270" s="25">
        <f t="shared" si="1709"/>
        <v>0</v>
      </c>
      <c r="N270" s="25">
        <f t="shared" si="1709"/>
        <v>0</v>
      </c>
      <c r="O270" s="25">
        <f t="shared" si="1709"/>
        <v>5000</v>
      </c>
      <c r="P270" s="25">
        <f t="shared" si="1709"/>
        <v>0</v>
      </c>
      <c r="Q270" s="25">
        <f t="shared" si="1709"/>
        <v>5000</v>
      </c>
      <c r="R270" s="25">
        <f t="shared" si="1709"/>
        <v>0</v>
      </c>
      <c r="S270" s="25">
        <f t="shared" si="1709"/>
        <v>0</v>
      </c>
      <c r="T270" s="25">
        <f t="shared" si="1709"/>
        <v>-5000</v>
      </c>
      <c r="U270" s="34" t="s">
        <v>97</v>
      </c>
      <c r="V270" s="34" t="s">
        <v>97</v>
      </c>
      <c r="W270" s="26">
        <f t="shared" ref="W270" si="1710">SUM(W267:W269)</f>
        <v>0</v>
      </c>
      <c r="X270" s="26">
        <f t="shared" ref="X270" si="1711">SUM(X267:X269)</f>
        <v>-0.02</v>
      </c>
      <c r="Y270" s="26">
        <f t="shared" ref="Y270" si="1712">SUM(Y267:Y269)</f>
        <v>-0.02</v>
      </c>
      <c r="Z270" s="25">
        <f>SUM(Z267:Z269)</f>
        <v>5000</v>
      </c>
      <c r="AA270" s="25">
        <f t="shared" ref="AA270:AM270" si="1713">SUM(AA267:AA269)</f>
        <v>0</v>
      </c>
      <c r="AB270" s="25">
        <f t="shared" si="1713"/>
        <v>0</v>
      </c>
      <c r="AC270" s="25">
        <f t="shared" si="1713"/>
        <v>0</v>
      </c>
      <c r="AD270" s="25">
        <f t="shared" si="1713"/>
        <v>0</v>
      </c>
      <c r="AE270" s="25">
        <f t="shared" si="1713"/>
        <v>0</v>
      </c>
      <c r="AF270" s="25">
        <f t="shared" si="1713"/>
        <v>0</v>
      </c>
      <c r="AG270" s="25">
        <f t="shared" si="1713"/>
        <v>0</v>
      </c>
      <c r="AH270" s="25">
        <f t="shared" si="1713"/>
        <v>5000</v>
      </c>
      <c r="AI270" s="25">
        <f t="shared" si="1713"/>
        <v>0</v>
      </c>
      <c r="AJ270" s="25">
        <f t="shared" si="1713"/>
        <v>5000</v>
      </c>
      <c r="AK270" s="25">
        <f t="shared" si="1713"/>
        <v>0</v>
      </c>
      <c r="AL270" s="25">
        <f t="shared" si="1713"/>
        <v>0</v>
      </c>
      <c r="AM270" s="25">
        <f t="shared" si="1713"/>
        <v>1000</v>
      </c>
      <c r="AN270" s="34" t="s">
        <v>97</v>
      </c>
      <c r="AO270" s="34" t="s">
        <v>97</v>
      </c>
      <c r="AP270" s="26">
        <f t="shared" ref="AP270:AR270" si="1714">SUM(AP267:AP269)</f>
        <v>0</v>
      </c>
      <c r="AQ270" s="26">
        <f t="shared" si="1714"/>
        <v>-4.0000000000000001E-3</v>
      </c>
      <c r="AR270" s="26">
        <f t="shared" si="1714"/>
        <v>-4.0000000000000001E-3</v>
      </c>
      <c r="AS270" s="76">
        <v>0</v>
      </c>
      <c r="AT270" s="76">
        <v>-1.6E-2</v>
      </c>
      <c r="AU270" s="25">
        <f>SUM(AU267:AU269)</f>
        <v>5000</v>
      </c>
      <c r="AV270" s="25">
        <f t="shared" ref="AV270:BH270" si="1715">SUM(AV267:AV269)</f>
        <v>0</v>
      </c>
      <c r="AW270" s="25">
        <f t="shared" si="1715"/>
        <v>0</v>
      </c>
      <c r="AX270" s="25">
        <f t="shared" si="1715"/>
        <v>0</v>
      </c>
      <c r="AY270" s="25">
        <f t="shared" si="1715"/>
        <v>0</v>
      </c>
      <c r="AZ270" s="25">
        <f t="shared" si="1715"/>
        <v>0</v>
      </c>
      <c r="BA270" s="25">
        <f t="shared" si="1715"/>
        <v>0</v>
      </c>
      <c r="BB270" s="25">
        <f t="shared" si="1715"/>
        <v>0</v>
      </c>
      <c r="BC270" s="25">
        <f t="shared" si="1715"/>
        <v>5000</v>
      </c>
      <c r="BD270" s="25">
        <f t="shared" si="1715"/>
        <v>0</v>
      </c>
      <c r="BE270" s="25">
        <f t="shared" si="1715"/>
        <v>5000</v>
      </c>
      <c r="BF270" s="25">
        <f t="shared" si="1715"/>
        <v>0</v>
      </c>
      <c r="BG270" s="25">
        <f t="shared" si="1715"/>
        <v>0</v>
      </c>
      <c r="BH270" s="25">
        <f t="shared" si="1715"/>
        <v>1000</v>
      </c>
      <c r="BI270" s="34" t="s">
        <v>97</v>
      </c>
      <c r="BJ270" s="34" t="s">
        <v>97</v>
      </c>
      <c r="BK270" s="26">
        <f t="shared" ref="BK270:BM270" si="1716">SUM(BK267:BK269)</f>
        <v>0</v>
      </c>
      <c r="BL270" s="26">
        <f t="shared" si="1716"/>
        <v>-0.02</v>
      </c>
      <c r="BM270" s="26">
        <f t="shared" si="1716"/>
        <v>-0.02</v>
      </c>
    </row>
    <row r="271" spans="1:65" x14ac:dyDescent="0.25">
      <c r="A271" s="2">
        <v>1498</v>
      </c>
      <c r="B271" s="18">
        <v>691013861</v>
      </c>
      <c r="C271" s="18" t="s">
        <v>159</v>
      </c>
      <c r="D271" s="2">
        <v>3146</v>
      </c>
      <c r="E271" s="2" t="s">
        <v>74</v>
      </c>
      <c r="F271" s="18" t="s">
        <v>218</v>
      </c>
      <c r="G271" s="52">
        <f t="shared" ref="G271:G273" si="1717">H271+O271</f>
        <v>0</v>
      </c>
      <c r="H271" s="52">
        <f t="shared" ref="H271:H273" si="1718">J271+K271+L271+M271+N271</f>
        <v>0</v>
      </c>
      <c r="I271" s="52"/>
      <c r="J271" s="52"/>
      <c r="K271" s="52"/>
      <c r="L271" s="52"/>
      <c r="M271" s="52"/>
      <c r="N271" s="52"/>
      <c r="O271" s="52">
        <f t="shared" ref="O271:O273" si="1719">P271+Q271+R271</f>
        <v>0</v>
      </c>
      <c r="P271" s="52"/>
      <c r="Q271" s="52"/>
      <c r="R271" s="52"/>
      <c r="S271" s="52">
        <f t="shared" ref="S271:S273" si="1720">(K271+L271+M271)*-1</f>
        <v>0</v>
      </c>
      <c r="T271" s="52">
        <f t="shared" ref="T271:T273" si="1721">(P271+Q271)*-1</f>
        <v>0</v>
      </c>
      <c r="U271" s="52">
        <v>49800</v>
      </c>
      <c r="V271" s="52">
        <v>29000</v>
      </c>
      <c r="W271" s="53">
        <f t="shared" ref="W271:W273" si="1722">IF(S271=0,0,ROUND((L271+M271)/U271/10,2)*-1)</f>
        <v>0</v>
      </c>
      <c r="X271" s="53">
        <f t="shared" ref="X271:X273" si="1723">IF(T271=0,0,ROUND(Q271/V271/10,2)*-1)</f>
        <v>0</v>
      </c>
      <c r="Y271" s="53">
        <f t="shared" ref="Y271:Y273" si="1724">SUM(W271:X271)</f>
        <v>0</v>
      </c>
      <c r="Z271" s="52">
        <f t="shared" ref="Z271:Z273" si="1725">AA271+AH271</f>
        <v>0</v>
      </c>
      <c r="AA271" s="52">
        <f t="shared" ref="AA271:AA273" si="1726">AC271+AD271+AE271+AF271+AG271</f>
        <v>0</v>
      </c>
      <c r="AB271" s="52"/>
      <c r="AC271" s="52"/>
      <c r="AD271" s="52"/>
      <c r="AE271" s="52"/>
      <c r="AF271" s="52"/>
      <c r="AG271" s="52"/>
      <c r="AH271" s="52">
        <f t="shared" ref="AH271:AH273" si="1727">AI271+AJ271+AK271</f>
        <v>0</v>
      </c>
      <c r="AI271" s="52"/>
      <c r="AJ271" s="52"/>
      <c r="AK271" s="52"/>
      <c r="AL271" s="52">
        <f t="shared" ref="AL271:AL273" si="1728">ROUND((AD271+AE271+AF271)*20%,0)</f>
        <v>0</v>
      </c>
      <c r="AM271" s="52">
        <f t="shared" ref="AM271:AM273" si="1729">ROUND((AI271+AJ271)*20%,0)</f>
        <v>0</v>
      </c>
      <c r="AN271" s="52">
        <v>49800</v>
      </c>
      <c r="AO271" s="52">
        <v>29000</v>
      </c>
      <c r="AP271" s="53">
        <f t="shared" ref="AP271:AP273" si="1730">IF(AL271=0,0,ROUND((AE271+AF271)/AN271/10,2)+AS271)*-1</f>
        <v>0</v>
      </c>
      <c r="AQ271" s="53">
        <f t="shared" ref="AQ271:AQ273" si="1731">IF(AM271=0,0,ROUND((AJ271)/AO271/10,2)+AT271)*-1</f>
        <v>0</v>
      </c>
      <c r="AR271" s="53">
        <f t="shared" ref="AR271:AR273" si="1732">SUM(AP271:AQ271)</f>
        <v>0</v>
      </c>
      <c r="AS271" s="75">
        <v>0</v>
      </c>
      <c r="AT271" s="75">
        <v>0</v>
      </c>
      <c r="AU271" s="52">
        <f t="shared" ref="AU271:AU273" si="1733">AV271+BC271</f>
        <v>0</v>
      </c>
      <c r="AV271" s="52">
        <f t="shared" ref="AV271:AV273" si="1734">AX271+AY271+AZ271+BA271+BB271</f>
        <v>0</v>
      </c>
      <c r="AW271" s="52"/>
      <c r="AX271" s="52"/>
      <c r="AY271" s="52"/>
      <c r="AZ271" s="52"/>
      <c r="BA271" s="52"/>
      <c r="BB271" s="52"/>
      <c r="BC271" s="52">
        <f t="shared" ref="BC271:BC273" si="1735">BD271+BE271+BF271</f>
        <v>0</v>
      </c>
      <c r="BD271" s="52"/>
      <c r="BE271" s="52"/>
      <c r="BF271" s="52"/>
      <c r="BG271" s="52">
        <f t="shared" ref="BG271:BG273" si="1736">ROUND((AY271+AZ271+BA271)*20%,0)</f>
        <v>0</v>
      </c>
      <c r="BH271" s="52">
        <f t="shared" ref="BH271:BH273" si="1737">ROUND((BD271+BE271)*20%,0)</f>
        <v>0</v>
      </c>
      <c r="BI271" s="52">
        <v>49800</v>
      </c>
      <c r="BJ271" s="52">
        <v>29000</v>
      </c>
      <c r="BK271" s="53">
        <f t="shared" ref="BK271:BK273" si="1738">IF(BG271=0,0,ROUND((AZ271+BA271)/BI271/10,2)+BN271)*-1</f>
        <v>0</v>
      </c>
      <c r="BL271" s="53">
        <f t="shared" ref="BL271:BL273" si="1739">IF(BH271=0,0,ROUND((BE271)/BJ271/10,2)+BO271)*-1</f>
        <v>0</v>
      </c>
      <c r="BM271" s="53">
        <f t="shared" ref="BM271:BM273" si="1740">SUM(BK271:BL271)</f>
        <v>0</v>
      </c>
    </row>
    <row r="272" spans="1:65" x14ac:dyDescent="0.25">
      <c r="A272" s="2">
        <v>1498</v>
      </c>
      <c r="B272" s="18">
        <v>691013861</v>
      </c>
      <c r="C272" s="18" t="s">
        <v>159</v>
      </c>
      <c r="D272" s="2">
        <v>3146</v>
      </c>
      <c r="E272" s="2" t="s">
        <v>74</v>
      </c>
      <c r="F272" s="18" t="s">
        <v>218</v>
      </c>
      <c r="G272" s="52">
        <f t="shared" si="1717"/>
        <v>0</v>
      </c>
      <c r="H272" s="52">
        <f t="shared" si="1718"/>
        <v>0</v>
      </c>
      <c r="I272" s="52"/>
      <c r="J272" s="52"/>
      <c r="K272" s="52"/>
      <c r="L272" s="52"/>
      <c r="M272" s="52"/>
      <c r="N272" s="52"/>
      <c r="O272" s="52">
        <f t="shared" si="1719"/>
        <v>0</v>
      </c>
      <c r="P272" s="52"/>
      <c r="Q272" s="52"/>
      <c r="R272" s="52"/>
      <c r="S272" s="52">
        <f t="shared" si="1720"/>
        <v>0</v>
      </c>
      <c r="T272" s="52">
        <f t="shared" si="1721"/>
        <v>0</v>
      </c>
      <c r="U272" s="52">
        <v>49800</v>
      </c>
      <c r="V272" s="52">
        <v>29000</v>
      </c>
      <c r="W272" s="53">
        <f t="shared" si="1722"/>
        <v>0</v>
      </c>
      <c r="X272" s="53">
        <f t="shared" si="1723"/>
        <v>0</v>
      </c>
      <c r="Y272" s="53">
        <f t="shared" si="1724"/>
        <v>0</v>
      </c>
      <c r="Z272" s="52">
        <f t="shared" si="1725"/>
        <v>0</v>
      </c>
      <c r="AA272" s="52">
        <f t="shared" si="1726"/>
        <v>0</v>
      </c>
      <c r="AB272" s="52"/>
      <c r="AC272" s="52"/>
      <c r="AD272" s="52"/>
      <c r="AE272" s="52"/>
      <c r="AF272" s="52"/>
      <c r="AG272" s="52"/>
      <c r="AH272" s="52">
        <f t="shared" si="1727"/>
        <v>0</v>
      </c>
      <c r="AI272" s="52"/>
      <c r="AJ272" s="52"/>
      <c r="AK272" s="52"/>
      <c r="AL272" s="52">
        <f t="shared" si="1728"/>
        <v>0</v>
      </c>
      <c r="AM272" s="52">
        <f t="shared" si="1729"/>
        <v>0</v>
      </c>
      <c r="AN272" s="52">
        <v>49800</v>
      </c>
      <c r="AO272" s="52">
        <v>29000</v>
      </c>
      <c r="AP272" s="53">
        <f t="shared" si="1730"/>
        <v>0</v>
      </c>
      <c r="AQ272" s="53">
        <f t="shared" si="1731"/>
        <v>0</v>
      </c>
      <c r="AR272" s="53">
        <f t="shared" si="1732"/>
        <v>0</v>
      </c>
      <c r="AS272" s="75">
        <v>0</v>
      </c>
      <c r="AT272" s="75">
        <v>0</v>
      </c>
      <c r="AU272" s="52">
        <f t="shared" si="1733"/>
        <v>0</v>
      </c>
      <c r="AV272" s="52">
        <f t="shared" si="1734"/>
        <v>0</v>
      </c>
      <c r="AW272" s="52"/>
      <c r="AX272" s="52"/>
      <c r="AY272" s="52"/>
      <c r="AZ272" s="52"/>
      <c r="BA272" s="52"/>
      <c r="BB272" s="52"/>
      <c r="BC272" s="52">
        <f t="shared" si="1735"/>
        <v>0</v>
      </c>
      <c r="BD272" s="52"/>
      <c r="BE272" s="52"/>
      <c r="BF272" s="52"/>
      <c r="BG272" s="52">
        <f t="shared" si="1736"/>
        <v>0</v>
      </c>
      <c r="BH272" s="52">
        <f t="shared" si="1737"/>
        <v>0</v>
      </c>
      <c r="BI272" s="52">
        <v>49800</v>
      </c>
      <c r="BJ272" s="52">
        <v>29000</v>
      </c>
      <c r="BK272" s="53">
        <f t="shared" si="1738"/>
        <v>0</v>
      </c>
      <c r="BL272" s="53">
        <f t="shared" si="1739"/>
        <v>0</v>
      </c>
      <c r="BM272" s="53">
        <f t="shared" si="1740"/>
        <v>0</v>
      </c>
    </row>
    <row r="273" spans="1:65" x14ac:dyDescent="0.25">
      <c r="A273" s="2">
        <v>1498</v>
      </c>
      <c r="B273" s="18">
        <v>691013861</v>
      </c>
      <c r="C273" s="18" t="s">
        <v>159</v>
      </c>
      <c r="D273" s="2">
        <v>3146</v>
      </c>
      <c r="E273" s="2" t="s">
        <v>62</v>
      </c>
      <c r="F273" s="18" t="s">
        <v>218</v>
      </c>
      <c r="G273" s="52">
        <f t="shared" si="1717"/>
        <v>0</v>
      </c>
      <c r="H273" s="52">
        <f t="shared" si="1718"/>
        <v>0</v>
      </c>
      <c r="I273" s="52"/>
      <c r="J273" s="52"/>
      <c r="K273" s="52"/>
      <c r="L273" s="52"/>
      <c r="M273" s="52"/>
      <c r="N273" s="52"/>
      <c r="O273" s="52">
        <f t="shared" si="1719"/>
        <v>0</v>
      </c>
      <c r="P273" s="52"/>
      <c r="Q273" s="52"/>
      <c r="R273" s="52"/>
      <c r="S273" s="52">
        <f t="shared" si="1720"/>
        <v>0</v>
      </c>
      <c r="T273" s="52">
        <f t="shared" si="1721"/>
        <v>0</v>
      </c>
      <c r="U273" s="55" t="s">
        <v>233</v>
      </c>
      <c r="V273" s="55" t="s">
        <v>233</v>
      </c>
      <c r="W273" s="53">
        <f t="shared" si="1722"/>
        <v>0</v>
      </c>
      <c r="X273" s="53">
        <f t="shared" si="1723"/>
        <v>0</v>
      </c>
      <c r="Y273" s="53">
        <f t="shared" si="1724"/>
        <v>0</v>
      </c>
      <c r="Z273" s="52">
        <f t="shared" si="1725"/>
        <v>0</v>
      </c>
      <c r="AA273" s="52">
        <f t="shared" si="1726"/>
        <v>0</v>
      </c>
      <c r="AB273" s="52"/>
      <c r="AC273" s="52"/>
      <c r="AD273" s="52"/>
      <c r="AE273" s="52"/>
      <c r="AF273" s="52"/>
      <c r="AG273" s="52"/>
      <c r="AH273" s="52">
        <f t="shared" si="1727"/>
        <v>0</v>
      </c>
      <c r="AI273" s="52"/>
      <c r="AJ273" s="52"/>
      <c r="AK273" s="52"/>
      <c r="AL273" s="52">
        <f t="shared" si="1728"/>
        <v>0</v>
      </c>
      <c r="AM273" s="52">
        <f t="shared" si="1729"/>
        <v>0</v>
      </c>
      <c r="AN273" s="55" t="s">
        <v>233</v>
      </c>
      <c r="AO273" s="55" t="s">
        <v>233</v>
      </c>
      <c r="AP273" s="53">
        <f t="shared" si="1730"/>
        <v>0</v>
      </c>
      <c r="AQ273" s="53">
        <f t="shared" si="1731"/>
        <v>0</v>
      </c>
      <c r="AR273" s="53">
        <f t="shared" si="1732"/>
        <v>0</v>
      </c>
      <c r="AS273" s="75">
        <v>0</v>
      </c>
      <c r="AT273" s="75">
        <v>0</v>
      </c>
      <c r="AU273" s="52">
        <f t="shared" si="1733"/>
        <v>0</v>
      </c>
      <c r="AV273" s="52">
        <f t="shared" si="1734"/>
        <v>0</v>
      </c>
      <c r="AW273" s="52"/>
      <c r="AX273" s="52"/>
      <c r="AY273" s="52"/>
      <c r="AZ273" s="52"/>
      <c r="BA273" s="52"/>
      <c r="BB273" s="52"/>
      <c r="BC273" s="52">
        <f t="shared" si="1735"/>
        <v>0</v>
      </c>
      <c r="BD273" s="52"/>
      <c r="BE273" s="52"/>
      <c r="BF273" s="52"/>
      <c r="BG273" s="52">
        <f t="shared" si="1736"/>
        <v>0</v>
      </c>
      <c r="BH273" s="52">
        <f t="shared" si="1737"/>
        <v>0</v>
      </c>
      <c r="BI273" s="55" t="s">
        <v>233</v>
      </c>
      <c r="BJ273" s="55" t="s">
        <v>233</v>
      </c>
      <c r="BK273" s="53">
        <f t="shared" si="1738"/>
        <v>0</v>
      </c>
      <c r="BL273" s="53">
        <f t="shared" si="1739"/>
        <v>0</v>
      </c>
      <c r="BM273" s="53">
        <f t="shared" si="1740"/>
        <v>0</v>
      </c>
    </row>
    <row r="274" spans="1:65" x14ac:dyDescent="0.25">
      <c r="A274" s="23"/>
      <c r="B274" s="24"/>
      <c r="C274" s="24" t="s">
        <v>217</v>
      </c>
      <c r="D274" s="23"/>
      <c r="E274" s="23"/>
      <c r="F274" s="24"/>
      <c r="G274" s="25">
        <f>SUM(G271:G273)</f>
        <v>0</v>
      </c>
      <c r="H274" s="25">
        <f t="shared" ref="H274:T274" si="1741">SUM(H271:H273)</f>
        <v>0</v>
      </c>
      <c r="I274" s="25">
        <f t="shared" si="1741"/>
        <v>0</v>
      </c>
      <c r="J274" s="25">
        <f t="shared" si="1741"/>
        <v>0</v>
      </c>
      <c r="K274" s="25">
        <f t="shared" si="1741"/>
        <v>0</v>
      </c>
      <c r="L274" s="25">
        <f t="shared" si="1741"/>
        <v>0</v>
      </c>
      <c r="M274" s="25">
        <f t="shared" si="1741"/>
        <v>0</v>
      </c>
      <c r="N274" s="25">
        <f t="shared" si="1741"/>
        <v>0</v>
      </c>
      <c r="O274" s="25">
        <f t="shared" si="1741"/>
        <v>0</v>
      </c>
      <c r="P274" s="25">
        <f t="shared" si="1741"/>
        <v>0</v>
      </c>
      <c r="Q274" s="25">
        <f t="shared" si="1741"/>
        <v>0</v>
      </c>
      <c r="R274" s="25">
        <f t="shared" si="1741"/>
        <v>0</v>
      </c>
      <c r="S274" s="25">
        <f t="shared" si="1741"/>
        <v>0</v>
      </c>
      <c r="T274" s="25">
        <f t="shared" si="1741"/>
        <v>0</v>
      </c>
      <c r="U274" s="34" t="s">
        <v>97</v>
      </c>
      <c r="V274" s="34" t="s">
        <v>97</v>
      </c>
      <c r="W274" s="26">
        <f t="shared" ref="W274" si="1742">SUM(W271:W273)</f>
        <v>0</v>
      </c>
      <c r="X274" s="26">
        <f t="shared" ref="X274" si="1743">SUM(X271:X273)</f>
        <v>0</v>
      </c>
      <c r="Y274" s="26">
        <f t="shared" ref="Y274" si="1744">SUM(Y271:Y273)</f>
        <v>0</v>
      </c>
      <c r="Z274" s="25">
        <f>SUM(Z271:Z273)</f>
        <v>0</v>
      </c>
      <c r="AA274" s="25">
        <f t="shared" ref="AA274:AM274" si="1745">SUM(AA271:AA273)</f>
        <v>0</v>
      </c>
      <c r="AB274" s="25">
        <f t="shared" si="1745"/>
        <v>0</v>
      </c>
      <c r="AC274" s="25">
        <f t="shared" si="1745"/>
        <v>0</v>
      </c>
      <c r="AD274" s="25">
        <f t="shared" si="1745"/>
        <v>0</v>
      </c>
      <c r="AE274" s="25">
        <f t="shared" si="1745"/>
        <v>0</v>
      </c>
      <c r="AF274" s="25">
        <f t="shared" si="1745"/>
        <v>0</v>
      </c>
      <c r="AG274" s="25">
        <f t="shared" si="1745"/>
        <v>0</v>
      </c>
      <c r="AH274" s="25">
        <f t="shared" si="1745"/>
        <v>0</v>
      </c>
      <c r="AI274" s="25">
        <f t="shared" si="1745"/>
        <v>0</v>
      </c>
      <c r="AJ274" s="25">
        <f t="shared" si="1745"/>
        <v>0</v>
      </c>
      <c r="AK274" s="25">
        <f t="shared" si="1745"/>
        <v>0</v>
      </c>
      <c r="AL274" s="25">
        <f t="shared" si="1745"/>
        <v>0</v>
      </c>
      <c r="AM274" s="25">
        <f t="shared" si="1745"/>
        <v>0</v>
      </c>
      <c r="AN274" s="34" t="s">
        <v>97</v>
      </c>
      <c r="AO274" s="34" t="s">
        <v>97</v>
      </c>
      <c r="AP274" s="26">
        <f t="shared" ref="AP274:AR274" si="1746">SUM(AP271:AP273)</f>
        <v>0</v>
      </c>
      <c r="AQ274" s="26">
        <f t="shared" si="1746"/>
        <v>0</v>
      </c>
      <c r="AR274" s="26">
        <f t="shared" si="1746"/>
        <v>0</v>
      </c>
      <c r="AS274" s="76">
        <v>0</v>
      </c>
      <c r="AT274" s="76">
        <v>0</v>
      </c>
      <c r="AU274" s="25">
        <f>SUM(AU271:AU273)</f>
        <v>0</v>
      </c>
      <c r="AV274" s="25">
        <f t="shared" ref="AV274:BH274" si="1747">SUM(AV271:AV273)</f>
        <v>0</v>
      </c>
      <c r="AW274" s="25">
        <f t="shared" si="1747"/>
        <v>0</v>
      </c>
      <c r="AX274" s="25">
        <f t="shared" si="1747"/>
        <v>0</v>
      </c>
      <c r="AY274" s="25">
        <f t="shared" si="1747"/>
        <v>0</v>
      </c>
      <c r="AZ274" s="25">
        <f t="shared" si="1747"/>
        <v>0</v>
      </c>
      <c r="BA274" s="25">
        <f t="shared" si="1747"/>
        <v>0</v>
      </c>
      <c r="BB274" s="25">
        <f t="shared" si="1747"/>
        <v>0</v>
      </c>
      <c r="BC274" s="25">
        <f t="shared" si="1747"/>
        <v>0</v>
      </c>
      <c r="BD274" s="25">
        <f t="shared" si="1747"/>
        <v>0</v>
      </c>
      <c r="BE274" s="25">
        <f t="shared" si="1747"/>
        <v>0</v>
      </c>
      <c r="BF274" s="25">
        <f t="shared" si="1747"/>
        <v>0</v>
      </c>
      <c r="BG274" s="25">
        <f t="shared" si="1747"/>
        <v>0</v>
      </c>
      <c r="BH274" s="25">
        <f t="shared" si="1747"/>
        <v>0</v>
      </c>
      <c r="BI274" s="34" t="s">
        <v>97</v>
      </c>
      <c r="BJ274" s="34" t="s">
        <v>97</v>
      </c>
      <c r="BK274" s="26">
        <f t="shared" ref="BK274:BM274" si="1748">SUM(BK271:BK273)</f>
        <v>0</v>
      </c>
      <c r="BL274" s="26">
        <f t="shared" si="1748"/>
        <v>0</v>
      </c>
      <c r="BM274" s="26">
        <f t="shared" si="1748"/>
        <v>0</v>
      </c>
    </row>
    <row r="275" spans="1:65" x14ac:dyDescent="0.25">
      <c r="A275" s="23"/>
      <c r="B275" s="24"/>
      <c r="C275" s="24" t="s">
        <v>77</v>
      </c>
      <c r="D275" s="23"/>
      <c r="E275" s="23"/>
      <c r="F275" s="24"/>
      <c r="G275" s="25">
        <f>G274+G270+G266+G263+G260+G257+G253+G250+G246+G242+G238+G234+G230+G223+G215+G208+G201+G196+G192+G183+G172+G161+G156+G149+G143+G137+G134+G130+G127+G124+G119+G114+G106+G101+G96+G92+G87+G82+G78+G73+G68+G65+G61+G58+G53+G50+G46+G43+G40+G36+G33+G29+G25+G22+G19+G16+G13+G9</f>
        <v>15574860</v>
      </c>
      <c r="H275" s="25">
        <f t="shared" ref="H275:Y275" si="1749">H274+H270+H266+H263+H260+H257+H253+H250+H246+H242+H238+H234+H230+H223+H215+H208+H201+H196+H192+H183+H172+H161+H156+H149+H143+H137+H134+H130+H127+H124+H119+H114+H106+H101+H96+H92+H87+H82+H78+H73+H68+H65+H61+H58+H53+H50+H46+H43+H40+H36+H33+H29+H25+H22+H19+H16+H13+H9</f>
        <v>8208910</v>
      </c>
      <c r="I275" s="25">
        <f t="shared" si="1749"/>
        <v>226.5</v>
      </c>
      <c r="J275" s="25">
        <f t="shared" si="1749"/>
        <v>4708740</v>
      </c>
      <c r="K275" s="25">
        <f t="shared" si="1749"/>
        <v>620000</v>
      </c>
      <c r="L275" s="25">
        <f t="shared" si="1749"/>
        <v>2774470</v>
      </c>
      <c r="M275" s="25">
        <f t="shared" si="1749"/>
        <v>14400</v>
      </c>
      <c r="N275" s="25">
        <f t="shared" si="1749"/>
        <v>91300</v>
      </c>
      <c r="O275" s="25">
        <f t="shared" si="1749"/>
        <v>7365950</v>
      </c>
      <c r="P275" s="25">
        <f t="shared" si="1749"/>
        <v>584000</v>
      </c>
      <c r="Q275" s="25">
        <f t="shared" si="1749"/>
        <v>6591574</v>
      </c>
      <c r="R275" s="25">
        <f t="shared" si="1749"/>
        <v>190376</v>
      </c>
      <c r="S275" s="25">
        <f t="shared" si="1749"/>
        <v>-3408870</v>
      </c>
      <c r="T275" s="25">
        <f t="shared" si="1749"/>
        <v>-7175574</v>
      </c>
      <c r="U275" s="34" t="s">
        <v>97</v>
      </c>
      <c r="V275" s="34" t="s">
        <v>97</v>
      </c>
      <c r="W275" s="26">
        <f t="shared" si="1749"/>
        <v>-6.4600000000000009</v>
      </c>
      <c r="X275" s="26">
        <f t="shared" si="1749"/>
        <v>-27.720000000000002</v>
      </c>
      <c r="Y275" s="26">
        <f t="shared" si="1749"/>
        <v>-34.18</v>
      </c>
      <c r="Z275" s="25">
        <f>Z274+Z270+Z266+Z263+Z260+Z257+Z253+Z250+Z246+Z242+Z238+Z234+Z230+Z223+Z215+Z208+Z201+Z196+Z192+Z183+Z172+Z161+Z156+Z149+Z143+Z137+Z134+Z130+Z127+Z124+Z119+Z114+Z106+Z101+Z96+Z92+Z87+Z82+Z78+Z73+Z68+Z65+Z61+Z58+Z53+Z50+Z46+Z43+Z40+Z36+Z33+Z29+Z25+Z22+Z19+Z16+Z13+Z9</f>
        <v>15793531</v>
      </c>
      <c r="AA275" s="25">
        <f t="shared" ref="AA275:AM275" si="1750">AA274+AA270+AA266+AA263+AA260+AA257+AA253+AA250+AA246+AA242+AA238+AA234+AA230+AA223+AA215+AA208+AA201+AA196+AA192+AA183+AA172+AA161+AA156+AA149+AA143+AA137+AA134+AA130+AA127+AA124+AA119+AA114+AA106+AA101+AA96+AA92+AA87+AA82+AA78+AA73+AA68+AA65+AA61+AA58+AA53+AA50+AA46+AA43+AA40+AA36+AA33+AA29+AA25+AA22+AA19+AA16+AA13+AA9</f>
        <v>8323910</v>
      </c>
      <c r="AB275" s="25">
        <f t="shared" si="1750"/>
        <v>226.5</v>
      </c>
      <c r="AC275" s="25">
        <f t="shared" si="1750"/>
        <v>4708740</v>
      </c>
      <c r="AD275" s="25">
        <f t="shared" si="1750"/>
        <v>620000</v>
      </c>
      <c r="AE275" s="25">
        <f t="shared" si="1750"/>
        <v>2774470</v>
      </c>
      <c r="AF275" s="25">
        <f t="shared" si="1750"/>
        <v>14400</v>
      </c>
      <c r="AG275" s="25">
        <f t="shared" si="1750"/>
        <v>206300</v>
      </c>
      <c r="AH275" s="25">
        <f t="shared" si="1750"/>
        <v>7469621</v>
      </c>
      <c r="AI275" s="25">
        <f t="shared" si="1750"/>
        <v>584000</v>
      </c>
      <c r="AJ275" s="25">
        <f t="shared" si="1750"/>
        <v>6591574</v>
      </c>
      <c r="AK275" s="25">
        <f t="shared" si="1750"/>
        <v>294047</v>
      </c>
      <c r="AL275" s="25">
        <f t="shared" si="1750"/>
        <v>681774</v>
      </c>
      <c r="AM275" s="25">
        <f t="shared" si="1750"/>
        <v>1435115</v>
      </c>
      <c r="AN275" s="34" t="s">
        <v>97</v>
      </c>
      <c r="AO275" s="34" t="s">
        <v>97</v>
      </c>
      <c r="AP275" s="26">
        <f t="shared" ref="AP275:AR275" si="1751">AP274+AP270+AP266+AP263+AP260+AP257+AP253+AP250+AP246+AP242+AP238+AP234+AP230+AP223+AP215+AP208+AP201+AP196+AP192+AP183+AP172+AP161+AP156+AP149+AP143+AP137+AP134+AP130+AP127+AP124+AP119+AP114+AP106+AP101+AP96+AP92+AP87+AP82+AP78+AP73+AP68+AP65+AP61+AP58+AP53+AP50+AP46+AP43+AP40+AP36+AP33+AP29+AP25+AP22+AP19+AP16+AP13+AP9</f>
        <v>0.46400000000000019</v>
      </c>
      <c r="AQ275" s="26">
        <f t="shared" si="1751"/>
        <v>0.24000000000000055</v>
      </c>
      <c r="AR275" s="26">
        <f t="shared" si="1751"/>
        <v>0.70400000000000051</v>
      </c>
      <c r="AS275" s="77">
        <v>-6.234</v>
      </c>
      <c r="AT275" s="77">
        <v>-27.26</v>
      </c>
      <c r="AU275" s="25">
        <f>AU274+AU270+AU266+AU263+AU260+AU257+AU253+AU250+AU246+AU242+AU238+AU234+AU230+AU223+AU215+AU208+AU201+AU196+AU192+AU183+AU172+AU161+AU156+AU149+AU143+AU137+AU134+AU130+AU127+AU124+AU119+AU114+AU106+AU101+AU96+AU92+AU87+AU82+AU78+AU73+AU68+AU65+AU61+AU58+AU53+AU50+AU46+AU43+AU40+AU36+AU33+AU29+AU25+AU22+AU19+AU16+AU13+AU9</f>
        <v>15793531</v>
      </c>
      <c r="AV275" s="25">
        <f t="shared" ref="AV275:BH275" si="1752">AV274+AV270+AV266+AV263+AV260+AV257+AV253+AV250+AV246+AV242+AV238+AV234+AV230+AV223+AV215+AV208+AV201+AV196+AV192+AV183+AV172+AV161+AV156+AV149+AV143+AV137+AV134+AV130+AV127+AV124+AV119+AV114+AV106+AV101+AV96+AV92+AV87+AV82+AV78+AV73+AV68+AV65+AV61+AV58+AV53+AV50+AV46+AV43+AV40+AV36+AV33+AV29+AV25+AV22+AV19+AV16+AV13+AV9</f>
        <v>8323910</v>
      </c>
      <c r="AW275" s="25">
        <f t="shared" si="1752"/>
        <v>226.5</v>
      </c>
      <c r="AX275" s="25">
        <f t="shared" si="1752"/>
        <v>4708740</v>
      </c>
      <c r="AY275" s="25">
        <f t="shared" si="1752"/>
        <v>620000</v>
      </c>
      <c r="AZ275" s="25">
        <f t="shared" si="1752"/>
        <v>2774470</v>
      </c>
      <c r="BA275" s="25">
        <f t="shared" si="1752"/>
        <v>14400</v>
      </c>
      <c r="BB275" s="25">
        <f t="shared" si="1752"/>
        <v>206300</v>
      </c>
      <c r="BC275" s="25">
        <f t="shared" si="1752"/>
        <v>7469621</v>
      </c>
      <c r="BD275" s="25">
        <f t="shared" si="1752"/>
        <v>584000</v>
      </c>
      <c r="BE275" s="25">
        <f t="shared" si="1752"/>
        <v>6591574</v>
      </c>
      <c r="BF275" s="25">
        <f t="shared" si="1752"/>
        <v>294047</v>
      </c>
      <c r="BG275" s="25">
        <f t="shared" si="1752"/>
        <v>681774</v>
      </c>
      <c r="BH275" s="25">
        <f t="shared" si="1752"/>
        <v>1435115</v>
      </c>
      <c r="BI275" s="34" t="s">
        <v>97</v>
      </c>
      <c r="BJ275" s="34" t="s">
        <v>97</v>
      </c>
      <c r="BK275" s="26">
        <f t="shared" ref="BK275:BM275" si="1753">BK274+BK270+BK266+BK263+BK260+BK257+BK253+BK250+BK246+BK242+BK238+BK234+BK230+BK223+BK215+BK208+BK201+BK196+BK192+BK183+BK172+BK161+BK156+BK149+BK143+BK137+BK134+BK130+BK127+BK124+BK119+BK114+BK106+BK101+BK96+BK92+BK87+BK82+BK78+BK73+BK68+BK65+BK61+BK58+BK53+BK50+BK46+BK43+BK40+BK36+BK33+BK29+BK25+BK22+BK19+BK16+BK13+BK9</f>
        <v>-5.7700000000000005</v>
      </c>
      <c r="BL275" s="26">
        <f t="shared" si="1753"/>
        <v>-27.020000000000007</v>
      </c>
      <c r="BM275" s="26">
        <f t="shared" si="1753"/>
        <v>-32.790000000000006</v>
      </c>
    </row>
    <row r="276" spans="1:65" x14ac:dyDescent="0.25">
      <c r="J276" s="60" t="s">
        <v>231</v>
      </c>
      <c r="K276" s="61" t="s">
        <v>232</v>
      </c>
      <c r="N276" s="61" t="s">
        <v>30</v>
      </c>
      <c r="R276" s="57" t="s">
        <v>230</v>
      </c>
      <c r="S276" s="1">
        <f>S275+T275</f>
        <v>-10584444</v>
      </c>
      <c r="AC276"/>
      <c r="AD276"/>
      <c r="AE276"/>
      <c r="AF276"/>
      <c r="AG276"/>
      <c r="AK276"/>
      <c r="AL276" s="71" t="s">
        <v>241</v>
      </c>
      <c r="AM276" s="71"/>
      <c r="AX276"/>
      <c r="AY276"/>
      <c r="AZ276"/>
      <c r="BA276"/>
      <c r="BB276"/>
      <c r="BF276"/>
      <c r="BG276" s="71" t="s">
        <v>241</v>
      </c>
      <c r="BH276" s="71"/>
    </row>
    <row r="277" spans="1:65" x14ac:dyDescent="0.25">
      <c r="I277" s="58" t="s">
        <v>221</v>
      </c>
      <c r="J277" s="59">
        <f>J275*80%</f>
        <v>3766992</v>
      </c>
      <c r="K277" s="59">
        <f>(K275+L275+M275+P275+Q275)*80%</f>
        <v>8467555.2000000011</v>
      </c>
      <c r="M277" s="58" t="s">
        <v>226</v>
      </c>
      <c r="N277" s="59">
        <f>N275+R275</f>
        <v>281676</v>
      </c>
      <c r="R277" s="58" t="s">
        <v>229</v>
      </c>
      <c r="S277" s="59">
        <f>S276*80%</f>
        <v>-8467555.2000000011</v>
      </c>
      <c r="AB277"/>
      <c r="AC277"/>
      <c r="AD277"/>
      <c r="AE277"/>
      <c r="AF277"/>
      <c r="AG277"/>
      <c r="AK277" t="s">
        <v>242</v>
      </c>
      <c r="AL277" s="59">
        <f>AL275+AM275</f>
        <v>2116889</v>
      </c>
      <c r="AW277"/>
      <c r="AX277"/>
      <c r="AY277"/>
      <c r="AZ277"/>
      <c r="BA277"/>
      <c r="BB277"/>
      <c r="BF277" t="s">
        <v>242</v>
      </c>
      <c r="BG277" s="59">
        <f>BG275+BH275</f>
        <v>2116889</v>
      </c>
    </row>
    <row r="278" spans="1:65" x14ac:dyDescent="0.25">
      <c r="F278" s="35" t="s">
        <v>37</v>
      </c>
      <c r="K278" s="1">
        <f>SUBTOTAL(9,J277:K277)</f>
        <v>12234547.200000001</v>
      </c>
      <c r="S278" s="1">
        <f>S276-S277</f>
        <v>-2116888.7999999989</v>
      </c>
      <c r="AC278"/>
      <c r="AD278"/>
      <c r="AE278"/>
      <c r="AF278"/>
      <c r="AG278"/>
      <c r="AK278" s="1" t="s">
        <v>243</v>
      </c>
      <c r="AL278" s="1">
        <f>ROUND(AC275*20%,0)</f>
        <v>941748</v>
      </c>
      <c r="AX278"/>
      <c r="AY278"/>
      <c r="AZ278"/>
      <c r="BA278"/>
      <c r="BB278"/>
      <c r="BF278" s="1" t="s">
        <v>243</v>
      </c>
      <c r="BG278" s="1">
        <f>ROUND(AX275*20%,0)</f>
        <v>941748</v>
      </c>
    </row>
    <row r="279" spans="1:65" x14ac:dyDescent="0.25">
      <c r="E279" s="15">
        <f>AQ279-G279</f>
        <v>0</v>
      </c>
      <c r="F279" s="37">
        <v>3111</v>
      </c>
      <c r="AL279" s="72">
        <f>SUM(AL277:AL278)</f>
        <v>3058637</v>
      </c>
      <c r="BG279" s="72">
        <f>SUM(BG277:BG278)</f>
        <v>3058637</v>
      </c>
    </row>
    <row r="280" spans="1:65" x14ac:dyDescent="0.25">
      <c r="E280" s="15">
        <f t="shared" ref="E280:E296" si="1754">AQ280-G280</f>
        <v>0</v>
      </c>
      <c r="F280" s="37">
        <v>3112</v>
      </c>
    </row>
    <row r="281" spans="1:65" x14ac:dyDescent="0.25">
      <c r="E281" s="15">
        <f t="shared" si="1754"/>
        <v>0</v>
      </c>
      <c r="F281" s="37">
        <v>3113</v>
      </c>
    </row>
    <row r="282" spans="1:65" x14ac:dyDescent="0.25">
      <c r="E282" s="15">
        <f t="shared" si="1754"/>
        <v>0</v>
      </c>
      <c r="F282" s="37">
        <v>3114</v>
      </c>
    </row>
    <row r="283" spans="1:65" x14ac:dyDescent="0.25">
      <c r="E283" s="15">
        <f t="shared" si="1754"/>
        <v>0</v>
      </c>
      <c r="F283" s="37">
        <v>3117</v>
      </c>
    </row>
    <row r="284" spans="1:65" x14ac:dyDescent="0.25">
      <c r="E284" s="15">
        <f t="shared" si="1754"/>
        <v>0</v>
      </c>
      <c r="F284" s="37">
        <v>3121</v>
      </c>
    </row>
    <row r="285" spans="1:65" x14ac:dyDescent="0.25">
      <c r="E285" s="15">
        <f t="shared" si="1754"/>
        <v>0</v>
      </c>
      <c r="F285" s="37">
        <v>3122</v>
      </c>
    </row>
    <row r="286" spans="1:65" x14ac:dyDescent="0.25">
      <c r="E286" s="15">
        <f t="shared" si="1754"/>
        <v>0</v>
      </c>
      <c r="F286" s="37">
        <v>3123</v>
      </c>
    </row>
    <row r="287" spans="1:65" x14ac:dyDescent="0.25">
      <c r="E287" s="15">
        <f t="shared" si="1754"/>
        <v>0</v>
      </c>
      <c r="F287" s="37">
        <v>3124</v>
      </c>
    </row>
    <row r="288" spans="1:65" x14ac:dyDescent="0.25">
      <c r="E288" s="15">
        <f t="shared" si="1754"/>
        <v>0</v>
      </c>
      <c r="F288" s="37">
        <v>3133</v>
      </c>
    </row>
    <row r="289" spans="5:6" x14ac:dyDescent="0.25">
      <c r="E289" s="15">
        <f t="shared" si="1754"/>
        <v>0</v>
      </c>
      <c r="F289" s="37">
        <v>3141</v>
      </c>
    </row>
    <row r="290" spans="5:6" x14ac:dyDescent="0.25">
      <c r="E290" s="15">
        <f t="shared" si="1754"/>
        <v>0</v>
      </c>
      <c r="F290" s="37">
        <v>3143</v>
      </c>
    </row>
    <row r="291" spans="5:6" x14ac:dyDescent="0.25">
      <c r="E291" s="15">
        <f t="shared" si="1754"/>
        <v>0</v>
      </c>
      <c r="F291" s="37">
        <v>3145</v>
      </c>
    </row>
    <row r="292" spans="5:6" x14ac:dyDescent="0.25">
      <c r="E292" s="15">
        <f t="shared" si="1754"/>
        <v>0</v>
      </c>
      <c r="F292" s="37">
        <v>3146</v>
      </c>
    </row>
    <row r="293" spans="5:6" x14ac:dyDescent="0.25">
      <c r="E293" s="15">
        <f t="shared" si="1754"/>
        <v>0</v>
      </c>
      <c r="F293" s="37">
        <v>3147</v>
      </c>
    </row>
    <row r="294" spans="5:6" x14ac:dyDescent="0.25">
      <c r="E294" s="15">
        <f t="shared" si="1754"/>
        <v>0</v>
      </c>
      <c r="F294" s="37">
        <v>3150</v>
      </c>
    </row>
    <row r="295" spans="5:6" x14ac:dyDescent="0.25">
      <c r="E295" s="15">
        <f t="shared" si="1754"/>
        <v>0</v>
      </c>
      <c r="F295" s="37">
        <v>3231</v>
      </c>
    </row>
    <row r="296" spans="5:6" x14ac:dyDescent="0.25">
      <c r="E296" s="15">
        <f t="shared" si="1754"/>
        <v>0</v>
      </c>
      <c r="F296" s="37">
        <v>3233</v>
      </c>
    </row>
  </sheetData>
  <autoFilter ref="A5:Y275" xr:uid="{00000000-0001-0000-0100-000000000000}"/>
  <mergeCells count="58">
    <mergeCell ref="BH3:BH4"/>
    <mergeCell ref="BI3:BJ3"/>
    <mergeCell ref="BK3:BM3"/>
    <mergeCell ref="AU1:BM1"/>
    <mergeCell ref="AU2:AU4"/>
    <mergeCell ref="AV2:AV4"/>
    <mergeCell ref="AW2:AZ2"/>
    <mergeCell ref="BA2:BA4"/>
    <mergeCell ref="BB2:BB4"/>
    <mergeCell ref="BC2:BC4"/>
    <mergeCell ref="BD2:BE2"/>
    <mergeCell ref="BF2:BF4"/>
    <mergeCell ref="BG2:BH2"/>
    <mergeCell ref="BI2:BM2"/>
    <mergeCell ref="AW3:AX3"/>
    <mergeCell ref="AY3:AZ3"/>
    <mergeCell ref="BD3:BD4"/>
    <mergeCell ref="BE3:BE4"/>
    <mergeCell ref="BG3:BG4"/>
    <mergeCell ref="AN3:AO3"/>
    <mergeCell ref="AP3:AR3"/>
    <mergeCell ref="Z2:Z4"/>
    <mergeCell ref="AA2:AA4"/>
    <mergeCell ref="AB2:AE2"/>
    <mergeCell ref="AF2:AF4"/>
    <mergeCell ref="AG2:AG4"/>
    <mergeCell ref="AD3:AE3"/>
    <mergeCell ref="AH2:AH4"/>
    <mergeCell ref="AI2:AJ2"/>
    <mergeCell ref="AK2:AK4"/>
    <mergeCell ref="AL2:AM2"/>
    <mergeCell ref="AN2:AR2"/>
    <mergeCell ref="AI3:AI4"/>
    <mergeCell ref="AJ3:AJ4"/>
    <mergeCell ref="P2:Q2"/>
    <mergeCell ref="P3:P4"/>
    <mergeCell ref="Q3:Q4"/>
    <mergeCell ref="I2:L2"/>
    <mergeCell ref="N2:N4"/>
    <mergeCell ref="O2:O4"/>
    <mergeCell ref="I3:J3"/>
    <mergeCell ref="K3:L3"/>
    <mergeCell ref="Z1:AR1"/>
    <mergeCell ref="G1:Y1"/>
    <mergeCell ref="AS1:AT3"/>
    <mergeCell ref="S2:T2"/>
    <mergeCell ref="U2:Y2"/>
    <mergeCell ref="S3:S4"/>
    <mergeCell ref="T3:T4"/>
    <mergeCell ref="U3:V3"/>
    <mergeCell ref="W3:Y3"/>
    <mergeCell ref="AL3:AL4"/>
    <mergeCell ref="AM3:AM4"/>
    <mergeCell ref="AB3:AC3"/>
    <mergeCell ref="R2:R4"/>
    <mergeCell ref="G2:G4"/>
    <mergeCell ref="H2:H4"/>
    <mergeCell ref="M2:M4"/>
  </mergeCells>
  <phoneticPr fontId="20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"/>
  <sheetViews>
    <sheetView showGridLines="0" workbookViewId="0">
      <selection activeCell="I17" sqref="I17"/>
    </sheetView>
  </sheetViews>
  <sheetFormatPr defaultRowHeight="20.100000000000001" customHeight="1" x14ac:dyDescent="0.2"/>
  <cols>
    <col min="1" max="1" width="3.28515625" style="64" customWidth="1"/>
    <col min="2" max="16" width="9.140625" style="64"/>
    <col min="17" max="17" width="18.140625" style="64" customWidth="1"/>
    <col min="18" max="16384" width="9.140625" style="64"/>
  </cols>
  <sheetData>
    <row r="1" spans="1:15" ht="12.75" x14ac:dyDescent="0.2"/>
    <row r="2" spans="1:15" ht="12.75" x14ac:dyDescent="0.2">
      <c r="A2" s="65" t="s">
        <v>250</v>
      </c>
    </row>
    <row r="3" spans="1:15" ht="12.75" x14ac:dyDescent="0.2"/>
    <row r="4" spans="1:15" ht="12.75" x14ac:dyDescent="0.2">
      <c r="A4" s="66" t="s">
        <v>98</v>
      </c>
    </row>
    <row r="5" spans="1:15" ht="12.75" x14ac:dyDescent="0.2"/>
    <row r="6" spans="1:15" ht="12.75" x14ac:dyDescent="0.2"/>
    <row r="7" spans="1:15" ht="12.75" x14ac:dyDescent="0.2">
      <c r="A7" s="64" t="s">
        <v>246</v>
      </c>
    </row>
    <row r="8" spans="1:15" ht="12.75" x14ac:dyDescent="0.2">
      <c r="A8" s="64" t="s">
        <v>237</v>
      </c>
      <c r="B8" s="64" t="s">
        <v>251</v>
      </c>
    </row>
    <row r="9" spans="1:15" ht="12.75" x14ac:dyDescent="0.2">
      <c r="A9" s="64" t="s">
        <v>238</v>
      </c>
      <c r="B9" s="64" t="s">
        <v>248</v>
      </c>
    </row>
    <row r="10" spans="1:15" ht="12.75" x14ac:dyDescent="0.2">
      <c r="A10" s="64" t="s">
        <v>252</v>
      </c>
      <c r="B10" s="64" t="s">
        <v>247</v>
      </c>
    </row>
    <row r="11" spans="1:15" ht="12.75" x14ac:dyDescent="0.2"/>
    <row r="12" spans="1:15" ht="12.75" x14ac:dyDescent="0.2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12.75" x14ac:dyDescent="0.2">
      <c r="B13" s="64" t="s">
        <v>253</v>
      </c>
    </row>
    <row r="14" spans="1:15" ht="12.75" x14ac:dyDescent="0.2">
      <c r="B14" s="64" t="s">
        <v>239</v>
      </c>
      <c r="C14" s="68"/>
      <c r="D14" s="68"/>
      <c r="E14" s="68"/>
      <c r="F14" s="68"/>
      <c r="G14" s="6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</vt:lpstr>
      <vt:lpstr>ÚPRAVA</vt:lpstr>
      <vt:lpstr>OON</vt:lpstr>
      <vt:lpstr>komentář</vt:lpstr>
      <vt:lpstr>LIST!Oblast_tisku</vt:lpstr>
    </vt:vector>
  </TitlesOfParts>
  <Manager/>
  <Company>Krajský úřad Libereckého kraje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dcterms:created xsi:type="dcterms:W3CDTF">2021-01-26T13:43:17Z</dcterms:created>
  <dcterms:modified xsi:type="dcterms:W3CDTF">2022-08-17T11:14:20Z</dcterms:modified>
  <cp:category/>
  <cp:contentStatus/>
</cp:coreProperties>
</file>