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6/PEDAGOG/WEB/PŘEHLED DOTACÍ/"/>
    </mc:Choice>
  </mc:AlternateContent>
  <xr:revisionPtr revIDLastSave="0" documentId="8_{0B03BB94-1A47-44FF-88D1-20D2BEB220EE}" xr6:coauthVersionLast="47" xr6:coauthVersionMax="47" xr10:uidLastSave="{00000000-0000-0000-0000-000000000000}"/>
  <bookViews>
    <workbookView xWindow="-120" yWindow="-120" windowWidth="29040" windowHeight="15840" xr2:uid="{FB0AC424-8E70-45B8-AD98-B91DA01F0131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84" i="1" l="1"/>
  <c r="L184" i="1"/>
  <c r="K184" i="1"/>
  <c r="J184" i="1"/>
  <c r="I184" i="1"/>
  <c r="H184" i="1"/>
  <c r="M183" i="1"/>
  <c r="L183" i="1"/>
  <c r="K183" i="1"/>
  <c r="J183" i="1"/>
  <c r="I183" i="1"/>
  <c r="H183" i="1"/>
  <c r="M177" i="1"/>
  <c r="L177" i="1"/>
  <c r="K177" i="1"/>
  <c r="J177" i="1"/>
  <c r="I177" i="1"/>
  <c r="H177" i="1"/>
  <c r="M171" i="1"/>
  <c r="L171" i="1"/>
  <c r="K171" i="1"/>
  <c r="J171" i="1"/>
  <c r="I171" i="1"/>
  <c r="H171" i="1"/>
  <c r="K170" i="1"/>
  <c r="M169" i="1"/>
  <c r="L169" i="1"/>
  <c r="K169" i="1"/>
  <c r="J169" i="1"/>
  <c r="I169" i="1"/>
  <c r="H169" i="1"/>
  <c r="M176" i="1"/>
  <c r="L176" i="1"/>
  <c r="K176" i="1"/>
  <c r="J176" i="1"/>
  <c r="M180" i="1"/>
  <c r="L180" i="1"/>
  <c r="K180" i="1"/>
  <c r="J180" i="1"/>
  <c r="M178" i="1"/>
  <c r="L178" i="1"/>
  <c r="K178" i="1"/>
  <c r="J178" i="1"/>
  <c r="M170" i="1"/>
  <c r="L170" i="1"/>
  <c r="J170" i="1"/>
  <c r="M168" i="1"/>
  <c r="L168" i="1"/>
  <c r="K168" i="1"/>
  <c r="M179" i="1"/>
  <c r="L179" i="1"/>
  <c r="K179" i="1"/>
  <c r="J179" i="1"/>
  <c r="L175" i="1"/>
  <c r="K175" i="1"/>
  <c r="M174" i="1"/>
  <c r="L174" i="1"/>
  <c r="J174" i="1"/>
  <c r="I174" i="1"/>
  <c r="M167" i="1"/>
  <c r="L167" i="1"/>
  <c r="K167" i="1"/>
  <c r="I167" i="1"/>
  <c r="M182" i="1"/>
  <c r="L182" i="1"/>
  <c r="K182" i="1"/>
  <c r="J182" i="1"/>
  <c r="I182" i="1"/>
  <c r="M173" i="1"/>
  <c r="L173" i="1"/>
  <c r="K173" i="1"/>
  <c r="J173" i="1"/>
  <c r="I173" i="1"/>
  <c r="M181" i="1"/>
  <c r="L181" i="1"/>
  <c r="K181" i="1"/>
  <c r="J181" i="1"/>
  <c r="I181" i="1"/>
  <c r="M172" i="1"/>
  <c r="L172" i="1"/>
  <c r="K172" i="1"/>
  <c r="J172" i="1"/>
  <c r="I172" i="1"/>
  <c r="C159" i="1"/>
  <c r="C157" i="1"/>
  <c r="C155" i="1"/>
  <c r="C153" i="1"/>
  <c r="C151" i="1"/>
  <c r="C149" i="1"/>
  <c r="C147" i="1"/>
  <c r="C145" i="1"/>
  <c r="C143" i="1"/>
  <c r="C141" i="1"/>
  <c r="C139" i="1"/>
  <c r="C137" i="1"/>
  <c r="C135" i="1"/>
  <c r="C134" i="1"/>
  <c r="C132" i="1"/>
  <c r="C131" i="1"/>
  <c r="C130" i="1"/>
  <c r="C128" i="1"/>
  <c r="C127" i="1"/>
  <c r="C125" i="1"/>
  <c r="C124" i="1"/>
  <c r="C123" i="1"/>
  <c r="C121" i="1"/>
  <c r="C120" i="1"/>
  <c r="C119" i="1"/>
  <c r="C117" i="1"/>
  <c r="C116" i="1"/>
  <c r="C114" i="1"/>
  <c r="C113" i="1"/>
  <c r="C112" i="1"/>
  <c r="C110" i="1"/>
  <c r="C109" i="1"/>
  <c r="C108" i="1"/>
  <c r="C107" i="1"/>
  <c r="C105" i="1"/>
  <c r="C104" i="1"/>
  <c r="C103" i="1"/>
  <c r="C102" i="1"/>
  <c r="C100" i="1"/>
  <c r="C99" i="1"/>
  <c r="C97" i="1"/>
  <c r="C96" i="1"/>
  <c r="C95" i="1"/>
  <c r="C93" i="1"/>
  <c r="C92" i="1"/>
  <c r="C90" i="1"/>
  <c r="C89" i="1"/>
  <c r="C87" i="1"/>
  <c r="C85" i="1"/>
  <c r="C84" i="1"/>
  <c r="C82" i="1"/>
  <c r="C80" i="1"/>
  <c r="C78" i="1"/>
  <c r="C77" i="1"/>
  <c r="C75" i="1"/>
  <c r="C74" i="1"/>
  <c r="C72" i="1"/>
  <c r="C70" i="1"/>
  <c r="C69" i="1"/>
  <c r="C67" i="1"/>
  <c r="C66" i="1"/>
  <c r="C64" i="1"/>
  <c r="C63" i="1"/>
  <c r="C62" i="1"/>
  <c r="C60" i="1"/>
  <c r="C59" i="1"/>
  <c r="C58" i="1"/>
  <c r="C56" i="1"/>
  <c r="C55" i="1"/>
  <c r="C53" i="1"/>
  <c r="C52" i="1"/>
  <c r="C50" i="1"/>
  <c r="C49" i="1"/>
  <c r="C47" i="1"/>
  <c r="C46" i="1"/>
  <c r="C45" i="1"/>
  <c r="C43" i="1"/>
  <c r="C42" i="1"/>
  <c r="C40" i="1"/>
  <c r="C38" i="1"/>
  <c r="C37" i="1"/>
  <c r="C35" i="1"/>
  <c r="C33" i="1"/>
  <c r="C32" i="1"/>
  <c r="C30" i="1"/>
  <c r="C28" i="1"/>
  <c r="C26" i="1"/>
  <c r="C25" i="1"/>
  <c r="C23" i="1"/>
  <c r="C21" i="1"/>
  <c r="C19" i="1"/>
  <c r="C17" i="1"/>
  <c r="C15" i="1"/>
  <c r="C13" i="1"/>
  <c r="C11" i="1"/>
  <c r="C9" i="1"/>
  <c r="C7" i="1"/>
  <c r="L166" i="1" l="1"/>
  <c r="H178" i="1"/>
  <c r="I178" i="1"/>
  <c r="I176" i="1"/>
  <c r="K174" i="1"/>
  <c r="K166" i="1" s="1"/>
  <c r="H174" i="1"/>
  <c r="J175" i="1"/>
  <c r="H170" i="1"/>
  <c r="I170" i="1"/>
  <c r="J167" i="1"/>
  <c r="I168" i="1"/>
  <c r="I166" i="1" s="1"/>
  <c r="H181" i="1"/>
  <c r="H182" i="1"/>
  <c r="M175" i="1"/>
  <c r="M166" i="1" s="1"/>
  <c r="J168" i="1"/>
  <c r="H179" i="1"/>
  <c r="I179" i="1"/>
  <c r="I175" i="1"/>
  <c r="H180" i="1"/>
  <c r="I180" i="1"/>
  <c r="J166" i="1" l="1"/>
  <c r="H176" i="1"/>
  <c r="H172" i="1"/>
  <c r="H173" i="1"/>
  <c r="H167" i="1"/>
  <c r="H168" i="1"/>
  <c r="H175" i="1"/>
  <c r="H166" i="1" l="1"/>
</calcChain>
</file>

<file path=xl/sharedStrings.xml><?xml version="1.0" encoding="utf-8"?>
<sst xmlns="http://schemas.openxmlformats.org/spreadsheetml/2006/main" count="378" uniqueCount="94">
  <si>
    <t>č. KÚ</t>
  </si>
  <si>
    <t>RED IZO</t>
  </si>
  <si>
    <t>IČO</t>
  </si>
  <si>
    <t>Zkr. název</t>
  </si>
  <si>
    <t>§</t>
  </si>
  <si>
    <t>druh činnosti</t>
  </si>
  <si>
    <t>poskytovatel</t>
  </si>
  <si>
    <t>c_KU</t>
  </si>
  <si>
    <t>RED_IZO</t>
  </si>
  <si>
    <t>Zkr_nazev</t>
  </si>
  <si>
    <t>druh_cinnosti</t>
  </si>
  <si>
    <t>Gymnázium Česká Lípa</t>
  </si>
  <si>
    <t>SŠ</t>
  </si>
  <si>
    <t>MŠMT</t>
  </si>
  <si>
    <t>Gymnázium Mimoň</t>
  </si>
  <si>
    <t>Gymnázium Jablonec nad Nisou</t>
  </si>
  <si>
    <t>Gymnázium Tanvald</t>
  </si>
  <si>
    <t>Gymnázium F. X. Šaldy Liberec</t>
  </si>
  <si>
    <t>Gymnázium Frýdlant</t>
  </si>
  <si>
    <t>Gymnázium Ivana Olbrachta Semily</t>
  </si>
  <si>
    <t>Gymnázium Turnov</t>
  </si>
  <si>
    <t>Gymnázium, Střední odborná škola a Střední zdravotnická škola Jilemnice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</si>
  <si>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</si>
  <si>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</si>
  <si>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</si>
  <si>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</si>
  <si>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</si>
  <si>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</si>
  <si>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</si>
  <si>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</si>
  <si>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Střední průmyslová škola a Vyšší odborná škola Liberec</t>
  </si>
  <si>
    <t>Vyšší odborná škola sklářská a Střední škola Nový Bor</t>
  </si>
  <si>
    <t>Střední uměleckoprůmyslová škola sklářská Kamenický Šenov</t>
  </si>
  <si>
    <t>SUPŠ sklářská, Kamenický Šenov, Havlíčkova 57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</si>
  <si>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</si>
  <si>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</si>
  <si>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</si>
  <si>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</si>
  <si>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</si>
  <si>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</si>
  <si>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MŠ</t>
  </si>
  <si>
    <t>Střední škola strojní, stavební a dopravní Liberec</t>
  </si>
  <si>
    <t>Střední škola Semily</t>
  </si>
  <si>
    <t>Integrovaná střední škola Vysoké nad Jizerou</t>
  </si>
  <si>
    <t>Střední zdravotnická škola a Střední odborná škola  Česká Lípa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</si>
  <si>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</si>
  <si>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</si>
  <si>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</si>
  <si>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</si>
  <si>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</si>
  <si>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</si>
  <si>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</si>
  <si>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</si>
  <si>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</si>
  <si>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ZŠ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</si>
  <si>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</si>
  <si>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</si>
  <si>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</si>
  <si>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</si>
  <si>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</si>
  <si>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</si>
  <si>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</si>
  <si>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</si>
  <si>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</si>
  <si>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</si>
  <si>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Dětský domov, Česká Lípa, Mariánská 570</t>
  </si>
  <si>
    <t>DD</t>
  </si>
  <si>
    <t>Dětský domov, Jablonné v Podještědí, Zámecká 1</t>
  </si>
  <si>
    <t>Dětský domov, Základní škola a Mateřská škola Krompach</t>
  </si>
  <si>
    <t>Dětský domov, Dubá - Deštná 6</t>
  </si>
  <si>
    <t>Dětský domov, Jablonec nad Nisou, Pasecká 20</t>
  </si>
  <si>
    <t>Dětský domov, Frýdlant, Větrov 3005</t>
  </si>
  <si>
    <t>Dětský domov, Semily, Nad školami 480</t>
  </si>
  <si>
    <t>Pedagogická-psychologická poradna, Česká Lípa, Havlíčkova 443</t>
  </si>
  <si>
    <t>PPP</t>
  </si>
  <si>
    <t>Pedagogicko-psychologická poradna, Jablonec nad Nisou, Smetanova 66</t>
  </si>
  <si>
    <t>Pedagogicko-psychologická poradna,  Liberec, Truhlářská 3</t>
  </si>
  <si>
    <t>Pedagogicko-psychologická poradna a speciálně pedagogické centrum, Semily, Nádražní 213</t>
  </si>
  <si>
    <t>SPC logopedické a surdopedické, Liberec, E. Krásnohorské 921</t>
  </si>
  <si>
    <t>Celkem Součet</t>
  </si>
  <si>
    <t>NIV_CELKEM</t>
  </si>
  <si>
    <t>z toho v Kč</t>
  </si>
  <si>
    <t>Platy</t>
  </si>
  <si>
    <t>OON</t>
  </si>
  <si>
    <t>Pojistné</t>
  </si>
  <si>
    <t>FKSP</t>
  </si>
  <si>
    <t>Platy_CELKEM</t>
  </si>
  <si>
    <t>OON_CELKEM</t>
  </si>
  <si>
    <t>ODVODY_CELKEM</t>
  </si>
  <si>
    <t>FKSP_CELKEM</t>
  </si>
  <si>
    <t>ŘO_SO</t>
  </si>
  <si>
    <t>RO_SO_CELKEM</t>
  </si>
  <si>
    <t>ÚZ 33353 Dotace přímých NIV na rok 2026</t>
  </si>
  <si>
    <t>Poskytnuté dotace přímých NIV ÚZ 33353 k 31. 3.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</si>
</sst>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9" x14ac:knownFonts="1">
    <font>
      <sz val="11"/>
      <color theme="1"/>
      <name val="Aptos Narrow"/>
      <family val="2"/>
      <charset val="238"/>
      <scheme val="minor"/>
    </font>
    <font>
      <b/>
      <u/>
      <sz val="12"/>
      <name val="Arial"/>
      <family val="2"/>
      <charset val="1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0C0C0"/>
      </patternFill>
    </fill>
    <fill>
      <patternFill patternType="solid">
        <fgColor rgb="FFA9D18E"/>
        <bgColor rgb="FF92D050"/>
      </patternFill>
    </fill>
    <fill>
      <patternFill patternType="solid">
        <fgColor theme="0" tint="-0.14999847407452621"/>
        <bgColor rgb="FFFCD5B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3" fillId="2" borderId="1" xfId="0" applyNumberFormat="1" applyFont="1" applyFill="1" applyBorder="1"/>
    <xf numFmtId="4" fontId="5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2" xfId="0" applyNumberFormat="1" applyFont="1" applyFill="1" applyBorder="1"/>
    <xf numFmtId="164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shrinkToFit="1"/>
    </xf>
    <xf numFmtId="4" fontId="6" fillId="3" borderId="1" xfId="0" applyNumberFormat="1" applyFont="1" applyFill="1" applyBorder="1" applyAlignment="1">
      <alignment horizontal="center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4" borderId="6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/>
    </xf>
    <xf numFmtId="3" fontId="3" fillId="4" borderId="9" xfId="0" applyNumberFormat="1" applyFont="1" applyFill="1" applyBorder="1" applyAlignment="1">
      <alignment horizontal="center" vertical="center"/>
    </xf>
    <xf numFmtId="3" fontId="3" fillId="4" borderId="10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3" fillId="2" borderId="1" xfId="0" applyNumberFormat="1" applyFont="1" applyFill="1" applyBorder="1"/>
    <xf numFmtId="3" fontId="5" fillId="2" borderId="1" xfId="0" applyNumberFormat="1" applyFont="1" applyFill="1" applyBorder="1"/>
    <xf numFmtId="3" fontId="0" fillId="0" borderId="0" xfId="0" applyNumberFormat="1"/>
    <xf numFmtId="4" fontId="6" fillId="3" borderId="1" xfId="0" applyNumberFormat="1" applyFont="1" applyFill="1" applyBorder="1"/>
    <xf numFmtId="4" fontId="8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TACE/DOTACE_2026.xlsx" TargetMode="External"/><Relationship Id="rId2" Type="http://schemas.openxmlformats.org/officeDocument/2006/relationships/externalLinkPath" Target="https://krajlbc-my.sharepoint.com/personal/kamila_lofflerova_kraj-lbc_cz/Documents/2026/PEDAGOG/DOTACE/DOTACE_2026.xlsx" TargetMode="External"/><Relationship Id="rId1" Type="http://schemas.openxmlformats.org/officeDocument/2006/relationships/externalLinkPath" Target="/personal/kamila_lofflerova_kraj-lbc_cz/Documents/2026/PEDAGOG/DOTACE/DOTACE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OZPOČET"/>
      <sheetName val="List2"/>
      <sheetName val="List3"/>
      <sheetName val="součet §§"/>
      <sheetName val="DOTACE 2026"/>
      <sheetName val="List1"/>
    </sheetNames>
    <sheetDataSet>
      <sheetData sheetId="0"/>
      <sheetData sheetId="1"/>
      <sheetData sheetId="2"/>
      <sheetData sheetId="3"/>
      <sheetData sheetId="4"/>
      <sheetData sheetId="5">
        <row r="4">
          <cell r="A4">
            <v>1401</v>
          </cell>
          <cell r="C4">
            <v>62237004</v>
          </cell>
        </row>
        <row r="5">
          <cell r="A5">
            <v>1402</v>
          </cell>
          <cell r="C5">
            <v>828840</v>
          </cell>
        </row>
        <row r="6">
          <cell r="A6">
            <v>1403</v>
          </cell>
          <cell r="C6">
            <v>60252758</v>
          </cell>
        </row>
        <row r="7">
          <cell r="A7">
            <v>1404</v>
          </cell>
          <cell r="C7">
            <v>60252570</v>
          </cell>
        </row>
        <row r="8">
          <cell r="A8">
            <v>1405</v>
          </cell>
          <cell r="C8">
            <v>46748016</v>
          </cell>
        </row>
        <row r="9">
          <cell r="A9">
            <v>1406</v>
          </cell>
          <cell r="C9">
            <v>46748067</v>
          </cell>
        </row>
        <row r="10">
          <cell r="A10">
            <v>1407</v>
          </cell>
          <cell r="C10">
            <v>856070</v>
          </cell>
        </row>
        <row r="11">
          <cell r="A11">
            <v>1408</v>
          </cell>
          <cell r="C11">
            <v>854981</v>
          </cell>
        </row>
        <row r="12">
          <cell r="A12">
            <v>1409</v>
          </cell>
          <cell r="C12">
            <v>60252537</v>
          </cell>
        </row>
        <row r="13">
          <cell r="A13">
            <v>1410</v>
          </cell>
          <cell r="C13">
            <v>856037</v>
          </cell>
        </row>
        <row r="14">
          <cell r="A14">
            <v>1411</v>
          </cell>
          <cell r="C14">
            <v>46748075</v>
          </cell>
        </row>
        <row r="15">
          <cell r="A15">
            <v>1412</v>
          </cell>
          <cell r="C15">
            <v>49864637</v>
          </cell>
        </row>
        <row r="16">
          <cell r="A16">
            <v>1413</v>
          </cell>
          <cell r="C16">
            <v>60252511</v>
          </cell>
        </row>
        <row r="17">
          <cell r="A17">
            <v>1414</v>
          </cell>
          <cell r="C17">
            <v>46747966</v>
          </cell>
        </row>
        <row r="18">
          <cell r="A18">
            <v>1418</v>
          </cell>
          <cell r="C18">
            <v>48283142</v>
          </cell>
        </row>
        <row r="19">
          <cell r="A19">
            <v>1420</v>
          </cell>
          <cell r="C19">
            <v>46747982</v>
          </cell>
        </row>
        <row r="20">
          <cell r="A20">
            <v>1421</v>
          </cell>
          <cell r="C20">
            <v>46747991</v>
          </cell>
        </row>
        <row r="21">
          <cell r="A21">
            <v>1424</v>
          </cell>
          <cell r="C21">
            <v>49864688</v>
          </cell>
        </row>
        <row r="22">
          <cell r="A22">
            <v>1425</v>
          </cell>
          <cell r="C22">
            <v>62237039</v>
          </cell>
        </row>
        <row r="23">
          <cell r="A23">
            <v>1426</v>
          </cell>
          <cell r="C23">
            <v>60252600</v>
          </cell>
        </row>
        <row r="24">
          <cell r="A24">
            <v>1427</v>
          </cell>
          <cell r="C24">
            <v>60252766</v>
          </cell>
        </row>
        <row r="25">
          <cell r="A25">
            <v>1428</v>
          </cell>
          <cell r="C25">
            <v>854999</v>
          </cell>
        </row>
        <row r="26">
          <cell r="A26">
            <v>1429</v>
          </cell>
          <cell r="C26">
            <v>673731</v>
          </cell>
        </row>
        <row r="27">
          <cell r="A27">
            <v>1430</v>
          </cell>
          <cell r="C27">
            <v>581071</v>
          </cell>
        </row>
        <row r="28">
          <cell r="A28">
            <v>1432</v>
          </cell>
          <cell r="C28">
            <v>671274</v>
          </cell>
        </row>
        <row r="29">
          <cell r="A29">
            <v>1433</v>
          </cell>
          <cell r="C29">
            <v>526517</v>
          </cell>
        </row>
        <row r="30">
          <cell r="A30">
            <v>1434</v>
          </cell>
          <cell r="C30">
            <v>528714</v>
          </cell>
        </row>
        <row r="31">
          <cell r="A31">
            <v>1436</v>
          </cell>
          <cell r="C31">
            <v>87891</v>
          </cell>
        </row>
        <row r="32">
          <cell r="A32">
            <v>1437</v>
          </cell>
          <cell r="C32">
            <v>14451018</v>
          </cell>
        </row>
        <row r="33">
          <cell r="A33">
            <v>1438</v>
          </cell>
          <cell r="C33">
            <v>18385036</v>
          </cell>
        </row>
        <row r="34">
          <cell r="A34">
            <v>1440</v>
          </cell>
          <cell r="C34">
            <v>140147</v>
          </cell>
        </row>
        <row r="35">
          <cell r="A35">
            <v>1442</v>
          </cell>
          <cell r="C35">
            <v>555053</v>
          </cell>
        </row>
        <row r="36">
          <cell r="A36">
            <v>1443</v>
          </cell>
          <cell r="C36">
            <v>15043151</v>
          </cell>
        </row>
        <row r="37">
          <cell r="A37">
            <v>1448</v>
          </cell>
          <cell r="C37">
            <v>82554</v>
          </cell>
        </row>
        <row r="38">
          <cell r="A38">
            <v>1450</v>
          </cell>
          <cell r="C38">
            <v>46746862</v>
          </cell>
        </row>
        <row r="39">
          <cell r="A39">
            <v>1452</v>
          </cell>
          <cell r="C39">
            <v>75129507</v>
          </cell>
        </row>
        <row r="40">
          <cell r="A40">
            <v>1455</v>
          </cell>
          <cell r="C40">
            <v>46748059</v>
          </cell>
        </row>
        <row r="41">
          <cell r="A41">
            <v>1456</v>
          </cell>
          <cell r="C41">
            <v>46749799</v>
          </cell>
        </row>
        <row r="42">
          <cell r="A42">
            <v>1457</v>
          </cell>
          <cell r="C42">
            <v>60254190</v>
          </cell>
        </row>
        <row r="43">
          <cell r="A43">
            <v>1459</v>
          </cell>
          <cell r="C43">
            <v>70842922</v>
          </cell>
        </row>
        <row r="44">
          <cell r="A44">
            <v>1460</v>
          </cell>
          <cell r="C44">
            <v>70972826</v>
          </cell>
        </row>
        <row r="45">
          <cell r="A45">
            <v>1462</v>
          </cell>
          <cell r="C45">
            <v>60254301</v>
          </cell>
        </row>
        <row r="46">
          <cell r="A46">
            <v>1463</v>
          </cell>
          <cell r="C46">
            <v>60254238</v>
          </cell>
        </row>
        <row r="47">
          <cell r="A47">
            <v>1468</v>
          </cell>
          <cell r="C47">
            <v>70839921</v>
          </cell>
        </row>
        <row r="48">
          <cell r="A48">
            <v>1469</v>
          </cell>
          <cell r="C48">
            <v>70839999</v>
          </cell>
        </row>
        <row r="49">
          <cell r="A49">
            <v>1470</v>
          </cell>
          <cell r="C49">
            <v>49864360</v>
          </cell>
        </row>
        <row r="50">
          <cell r="A50">
            <v>1471</v>
          </cell>
          <cell r="C50">
            <v>49864351</v>
          </cell>
        </row>
        <row r="51">
          <cell r="A51">
            <v>1472</v>
          </cell>
          <cell r="C51">
            <v>70226458</v>
          </cell>
        </row>
        <row r="52">
          <cell r="A52">
            <v>1473</v>
          </cell>
          <cell r="C52">
            <v>63778181</v>
          </cell>
        </row>
        <row r="53">
          <cell r="A53">
            <v>1474</v>
          </cell>
          <cell r="C53">
            <v>60252774</v>
          </cell>
        </row>
        <row r="54">
          <cell r="A54">
            <v>1475</v>
          </cell>
          <cell r="C54">
            <v>46748105</v>
          </cell>
        </row>
        <row r="55">
          <cell r="A55">
            <v>1476</v>
          </cell>
          <cell r="C55">
            <v>855006</v>
          </cell>
        </row>
        <row r="56">
          <cell r="A56">
            <v>1491</v>
          </cell>
          <cell r="C56">
            <v>70948801</v>
          </cell>
        </row>
        <row r="57">
          <cell r="A57">
            <v>1492</v>
          </cell>
          <cell r="C57">
            <v>70948798</v>
          </cell>
        </row>
        <row r="58">
          <cell r="A58">
            <v>1493</v>
          </cell>
          <cell r="C58">
            <v>70848211</v>
          </cell>
        </row>
        <row r="59">
          <cell r="A59">
            <v>1494</v>
          </cell>
          <cell r="C59">
            <v>70948810</v>
          </cell>
        </row>
        <row r="60">
          <cell r="A60">
            <v>1498</v>
          </cell>
          <cell r="C60">
            <v>8729590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C8018-A96B-471A-8728-4DB9B7474175}">
  <dimension ref="A2:M185"/>
  <sheetViews>
    <sheetView showGridLines="0" tabSelected="1" workbookViewId="0">
      <selection activeCell="H169" sqref="H169"/>
    </sheetView>
  </sheetViews>
  <sheetFormatPr defaultRowHeight="15" x14ac:dyDescent="0.25"/>
  <cols>
    <col min="1" max="1" width="7.85546875" customWidth="1"/>
    <col min="2" max="3" width="11" customWidth="1"/>
    <col min="4" max="4" width="52.42578125" customWidth="1"/>
    <col min="5" max="5" width="8.28515625" customWidth="1"/>
    <col min="6" max="6" width="7.42578125" customWidth="1"/>
    <col min="7" max="7" width="6.28515625" customWidth="1"/>
    <col min="8" max="13" width="15.42578125" customWidth="1"/>
  </cols>
  <sheetData>
    <row r="2" spans="1:13" ht="18.75" x14ac:dyDescent="0.25">
      <c r="A2" s="1" t="s">
        <v>92</v>
      </c>
      <c r="B2" s="2"/>
      <c r="C2" s="2"/>
      <c r="D2" s="3"/>
      <c r="E2" s="4"/>
      <c r="F2" s="4"/>
      <c r="G2" s="4"/>
      <c r="H2" s="26" t="s">
        <v>93</v>
      </c>
      <c r="I2" s="27"/>
      <c r="J2" s="27"/>
      <c r="K2" s="27"/>
      <c r="L2" s="27"/>
      <c r="M2" s="28"/>
    </row>
    <row r="3" spans="1:13" x14ac:dyDescent="0.25">
      <c r="A3" s="5"/>
      <c r="B3" s="5"/>
      <c r="C3" s="5"/>
      <c r="D3" s="5"/>
      <c r="E3" s="6"/>
      <c r="F3" s="6"/>
      <c r="G3" s="6"/>
      <c r="H3" s="29"/>
      <c r="I3" s="30"/>
      <c r="J3" s="30"/>
      <c r="K3" s="30"/>
      <c r="L3" s="30"/>
      <c r="M3" s="31"/>
    </row>
    <row r="4" spans="1:13" x14ac:dyDescent="0.25">
      <c r="A4" s="7"/>
      <c r="B4" s="5"/>
      <c r="C4" s="5"/>
      <c r="D4" s="5"/>
      <c r="E4" s="4"/>
      <c r="F4" s="8"/>
      <c r="G4" s="8"/>
      <c r="H4" s="32" t="s">
        <v>80</v>
      </c>
      <c r="I4" s="33" t="s">
        <v>81</v>
      </c>
      <c r="J4" s="34"/>
      <c r="K4" s="34"/>
      <c r="L4" s="34"/>
      <c r="M4" s="35"/>
    </row>
    <row r="5" spans="1:13" ht="45" x14ac:dyDescent="0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10" t="s">
        <v>5</v>
      </c>
      <c r="G5" s="10" t="s">
        <v>6</v>
      </c>
      <c r="H5" s="36"/>
      <c r="I5" s="37" t="s">
        <v>82</v>
      </c>
      <c r="J5" s="37" t="s">
        <v>83</v>
      </c>
      <c r="K5" s="37" t="s">
        <v>84</v>
      </c>
      <c r="L5" s="37" t="s">
        <v>85</v>
      </c>
      <c r="M5" s="37" t="s">
        <v>90</v>
      </c>
    </row>
    <row r="6" spans="1:13" x14ac:dyDescent="0.25">
      <c r="A6" s="11" t="s">
        <v>7</v>
      </c>
      <c r="B6" s="11" t="s">
        <v>8</v>
      </c>
      <c r="C6" s="11"/>
      <c r="D6" s="11" t="s">
        <v>9</v>
      </c>
      <c r="E6" s="11" t="s">
        <v>4</v>
      </c>
      <c r="F6" s="11" t="s">
        <v>10</v>
      </c>
      <c r="G6" s="11" t="s">
        <v>10</v>
      </c>
      <c r="H6" s="38" t="s">
        <v>80</v>
      </c>
      <c r="I6" s="38" t="s">
        <v>86</v>
      </c>
      <c r="J6" s="38" t="s">
        <v>87</v>
      </c>
      <c r="K6" s="38" t="s">
        <v>88</v>
      </c>
      <c r="L6" s="38" t="s">
        <v>89</v>
      </c>
      <c r="M6" s="38" t="s">
        <v>91</v>
      </c>
    </row>
    <row r="7" spans="1:13" x14ac:dyDescent="0.25">
      <c r="A7" s="12">
        <v>1401</v>
      </c>
      <c r="B7" s="12">
        <v>600009998</v>
      </c>
      <c r="C7" s="12">
        <f>_xlfn.XLOOKUP(A7,[1]List1!$A$4:$A$60,[1]List1!$C$4:$C$60)</f>
        <v>62237004</v>
      </c>
      <c r="D7" s="12" t="s">
        <v>11</v>
      </c>
      <c r="E7" s="13">
        <v>3121</v>
      </c>
      <c r="F7" s="13" t="s">
        <v>12</v>
      </c>
      <c r="G7" s="13" t="s">
        <v>13</v>
      </c>
      <c r="H7" s="39">
        <v>9838899</v>
      </c>
      <c r="I7" s="39">
        <v>7298886</v>
      </c>
      <c r="J7" s="39">
        <v>0</v>
      </c>
      <c r="K7" s="39">
        <v>2467023</v>
      </c>
      <c r="L7" s="39">
        <v>72990</v>
      </c>
      <c r="M7" s="39">
        <v>0</v>
      </c>
    </row>
    <row r="8" spans="1:13" x14ac:dyDescent="0.25">
      <c r="A8" s="14"/>
      <c r="B8" s="14"/>
      <c r="C8" s="14"/>
      <c r="D8" s="15" t="s">
        <v>11</v>
      </c>
      <c r="E8" s="16"/>
      <c r="F8" s="16"/>
      <c r="G8" s="16"/>
      <c r="H8" s="40">
        <v>9838899</v>
      </c>
      <c r="I8" s="40">
        <v>7298886</v>
      </c>
      <c r="J8" s="40">
        <v>0</v>
      </c>
      <c r="K8" s="40">
        <v>2467023</v>
      </c>
      <c r="L8" s="40">
        <v>72990</v>
      </c>
      <c r="M8" s="40">
        <v>0</v>
      </c>
    </row>
    <row r="9" spans="1:13" x14ac:dyDescent="0.25">
      <c r="A9" s="12">
        <v>1402</v>
      </c>
      <c r="B9" s="12">
        <v>600010007</v>
      </c>
      <c r="C9" s="12">
        <f>_xlfn.XLOOKUP(A9,[1]List1!$A$4:$A$60,[1]List1!$C$4:$C$60)</f>
        <v>828840</v>
      </c>
      <c r="D9" s="12" t="s">
        <v>14</v>
      </c>
      <c r="E9" s="13">
        <v>3121</v>
      </c>
      <c r="F9" s="13" t="s">
        <v>12</v>
      </c>
      <c r="G9" s="13" t="s">
        <v>13</v>
      </c>
      <c r="H9" s="39">
        <v>4461873</v>
      </c>
      <c r="I9" s="39">
        <v>3305031</v>
      </c>
      <c r="J9" s="39">
        <v>5001</v>
      </c>
      <c r="K9" s="39">
        <v>1118790</v>
      </c>
      <c r="L9" s="39">
        <v>33051</v>
      </c>
      <c r="M9" s="39">
        <v>0</v>
      </c>
    </row>
    <row r="10" spans="1:13" x14ac:dyDescent="0.25">
      <c r="A10" s="14"/>
      <c r="B10" s="14"/>
      <c r="C10" s="14"/>
      <c r="D10" s="15" t="s">
        <v>14</v>
      </c>
      <c r="E10" s="16"/>
      <c r="F10" s="16"/>
      <c r="G10" s="16"/>
      <c r="H10" s="40">
        <v>4461873</v>
      </c>
      <c r="I10" s="40">
        <v>3305031</v>
      </c>
      <c r="J10" s="40">
        <v>5001</v>
      </c>
      <c r="K10" s="40">
        <v>1118790</v>
      </c>
      <c r="L10" s="40">
        <v>33051</v>
      </c>
      <c r="M10" s="40">
        <v>0</v>
      </c>
    </row>
    <row r="11" spans="1:13" x14ac:dyDescent="0.25">
      <c r="A11" s="12">
        <v>1403</v>
      </c>
      <c r="B11" s="12">
        <v>600010449</v>
      </c>
      <c r="C11" s="12">
        <f>_xlfn.XLOOKUP(A11,[1]List1!$A$4:$A$60,[1]List1!$C$4:$C$60)</f>
        <v>60252758</v>
      </c>
      <c r="D11" s="12" t="s">
        <v>15</v>
      </c>
      <c r="E11" s="13">
        <v>3121</v>
      </c>
      <c r="F11" s="13" t="s">
        <v>12</v>
      </c>
      <c r="G11" s="13" t="s">
        <v>13</v>
      </c>
      <c r="H11" s="39">
        <v>5445999</v>
      </c>
      <c r="I11" s="39">
        <v>4036338</v>
      </c>
      <c r="J11" s="39">
        <v>3750</v>
      </c>
      <c r="K11" s="39">
        <v>1365549</v>
      </c>
      <c r="L11" s="39">
        <v>40362</v>
      </c>
      <c r="M11" s="39">
        <v>0</v>
      </c>
    </row>
    <row r="12" spans="1:13" x14ac:dyDescent="0.25">
      <c r="A12" s="14"/>
      <c r="B12" s="14"/>
      <c r="C12" s="14"/>
      <c r="D12" s="15" t="s">
        <v>15</v>
      </c>
      <c r="E12" s="16"/>
      <c r="F12" s="16"/>
      <c r="G12" s="16"/>
      <c r="H12" s="40">
        <v>5445999</v>
      </c>
      <c r="I12" s="40">
        <v>4036338</v>
      </c>
      <c r="J12" s="40">
        <v>3750</v>
      </c>
      <c r="K12" s="40">
        <v>1365549</v>
      </c>
      <c r="L12" s="40">
        <v>40362</v>
      </c>
      <c r="M12" s="40">
        <v>0</v>
      </c>
    </row>
    <row r="13" spans="1:13" x14ac:dyDescent="0.25">
      <c r="A13" s="12">
        <v>1404</v>
      </c>
      <c r="B13" s="12">
        <v>600010414</v>
      </c>
      <c r="C13" s="12">
        <f>_xlfn.XLOOKUP(A13,[1]List1!$A$4:$A$60,[1]List1!$C$4:$C$60)</f>
        <v>60252570</v>
      </c>
      <c r="D13" s="12" t="s">
        <v>16</v>
      </c>
      <c r="E13" s="13">
        <v>3121</v>
      </c>
      <c r="F13" s="13" t="s">
        <v>12</v>
      </c>
      <c r="G13" s="13" t="s">
        <v>13</v>
      </c>
      <c r="H13" s="39">
        <v>5009940</v>
      </c>
      <c r="I13" s="39">
        <v>3716571</v>
      </c>
      <c r="J13" s="39">
        <v>0</v>
      </c>
      <c r="K13" s="39">
        <v>1256202</v>
      </c>
      <c r="L13" s="39">
        <v>37167</v>
      </c>
      <c r="M13" s="39">
        <v>0</v>
      </c>
    </row>
    <row r="14" spans="1:13" x14ac:dyDescent="0.25">
      <c r="A14" s="14"/>
      <c r="B14" s="14"/>
      <c r="C14" s="14"/>
      <c r="D14" s="15" t="s">
        <v>16</v>
      </c>
      <c r="E14" s="16"/>
      <c r="F14" s="16"/>
      <c r="G14" s="16"/>
      <c r="H14" s="40">
        <v>5009940</v>
      </c>
      <c r="I14" s="40">
        <v>3716571</v>
      </c>
      <c r="J14" s="40">
        <v>0</v>
      </c>
      <c r="K14" s="40">
        <v>1256202</v>
      </c>
      <c r="L14" s="40">
        <v>37167</v>
      </c>
      <c r="M14" s="40">
        <v>0</v>
      </c>
    </row>
    <row r="15" spans="1:13" x14ac:dyDescent="0.25">
      <c r="A15" s="12">
        <v>1405</v>
      </c>
      <c r="B15" s="12">
        <v>600010554</v>
      </c>
      <c r="C15" s="12">
        <f>_xlfn.XLOOKUP(A15,[1]List1!$A$4:$A$60,[1]List1!$C$4:$C$60)</f>
        <v>46748016</v>
      </c>
      <c r="D15" s="12" t="s">
        <v>17</v>
      </c>
      <c r="E15" s="13">
        <v>3121</v>
      </c>
      <c r="F15" s="13" t="s">
        <v>12</v>
      </c>
      <c r="G15" s="13" t="s">
        <v>13</v>
      </c>
      <c r="H15" s="39">
        <v>13809846</v>
      </c>
      <c r="I15" s="39">
        <v>10198785</v>
      </c>
      <c r="J15" s="39">
        <v>46251</v>
      </c>
      <c r="K15" s="39">
        <v>3462822</v>
      </c>
      <c r="L15" s="39">
        <v>101988</v>
      </c>
      <c r="M15" s="39">
        <v>0</v>
      </c>
    </row>
    <row r="16" spans="1:13" x14ac:dyDescent="0.25">
      <c r="A16" s="14"/>
      <c r="B16" s="14"/>
      <c r="C16" s="14"/>
      <c r="D16" s="15" t="s">
        <v>17</v>
      </c>
      <c r="E16" s="16"/>
      <c r="F16" s="16"/>
      <c r="G16" s="16"/>
      <c r="H16" s="40">
        <v>13809846</v>
      </c>
      <c r="I16" s="40">
        <v>10198785</v>
      </c>
      <c r="J16" s="40">
        <v>46251</v>
      </c>
      <c r="K16" s="40">
        <v>3462822</v>
      </c>
      <c r="L16" s="40">
        <v>101988</v>
      </c>
      <c r="M16" s="40">
        <v>0</v>
      </c>
    </row>
    <row r="17" spans="1:13" x14ac:dyDescent="0.25">
      <c r="A17" s="12">
        <v>1406</v>
      </c>
      <c r="B17" s="12">
        <v>600010511</v>
      </c>
      <c r="C17" s="12">
        <f>_xlfn.XLOOKUP(A17,[1]List1!$A$4:$A$60,[1]List1!$C$4:$C$60)</f>
        <v>46748067</v>
      </c>
      <c r="D17" s="12" t="s">
        <v>18</v>
      </c>
      <c r="E17" s="13">
        <v>3121</v>
      </c>
      <c r="F17" s="13" t="s">
        <v>12</v>
      </c>
      <c r="G17" s="13" t="s">
        <v>13</v>
      </c>
      <c r="H17" s="39">
        <v>4738683</v>
      </c>
      <c r="I17" s="39">
        <v>3513234</v>
      </c>
      <c r="J17" s="39">
        <v>2124</v>
      </c>
      <c r="K17" s="39">
        <v>1188192</v>
      </c>
      <c r="L17" s="39">
        <v>35133</v>
      </c>
      <c r="M17" s="39">
        <v>0</v>
      </c>
    </row>
    <row r="18" spans="1:13" x14ac:dyDescent="0.25">
      <c r="A18" s="14"/>
      <c r="B18" s="14"/>
      <c r="C18" s="14"/>
      <c r="D18" s="15" t="s">
        <v>18</v>
      </c>
      <c r="E18" s="16"/>
      <c r="F18" s="16"/>
      <c r="G18" s="16"/>
      <c r="H18" s="40">
        <v>4738683</v>
      </c>
      <c r="I18" s="40">
        <v>3513234</v>
      </c>
      <c r="J18" s="40">
        <v>2124</v>
      </c>
      <c r="K18" s="40">
        <v>1188192</v>
      </c>
      <c r="L18" s="40">
        <v>35133</v>
      </c>
      <c r="M18" s="40">
        <v>0</v>
      </c>
    </row>
    <row r="19" spans="1:13" x14ac:dyDescent="0.25">
      <c r="A19" s="12">
        <v>1407</v>
      </c>
      <c r="B19" s="12">
        <v>600012654</v>
      </c>
      <c r="C19" s="12">
        <f>_xlfn.XLOOKUP(A19,[1]List1!$A$4:$A$60,[1]List1!$C$4:$C$60)</f>
        <v>856070</v>
      </c>
      <c r="D19" s="12" t="s">
        <v>19</v>
      </c>
      <c r="E19" s="13">
        <v>3121</v>
      </c>
      <c r="F19" s="13" t="s">
        <v>12</v>
      </c>
      <c r="G19" s="13" t="s">
        <v>13</v>
      </c>
      <c r="H19" s="39">
        <v>6450738</v>
      </c>
      <c r="I19" s="39">
        <v>4780509</v>
      </c>
      <c r="J19" s="39">
        <v>4941</v>
      </c>
      <c r="K19" s="39">
        <v>1617483</v>
      </c>
      <c r="L19" s="39">
        <v>47805</v>
      </c>
      <c r="M19" s="39">
        <v>0</v>
      </c>
    </row>
    <row r="20" spans="1:13" x14ac:dyDescent="0.25">
      <c r="A20" s="14"/>
      <c r="B20" s="14"/>
      <c r="C20" s="14"/>
      <c r="D20" s="15" t="s">
        <v>19</v>
      </c>
      <c r="E20" s="16"/>
      <c r="F20" s="16"/>
      <c r="G20" s="16"/>
      <c r="H20" s="40">
        <v>6450738</v>
      </c>
      <c r="I20" s="40">
        <v>4780509</v>
      </c>
      <c r="J20" s="40">
        <v>4941</v>
      </c>
      <c r="K20" s="40">
        <v>1617483</v>
      </c>
      <c r="L20" s="40">
        <v>47805</v>
      </c>
      <c r="M20" s="40">
        <v>0</v>
      </c>
    </row>
    <row r="21" spans="1:13" x14ac:dyDescent="0.25">
      <c r="A21" s="12">
        <v>1408</v>
      </c>
      <c r="B21" s="12">
        <v>600012638</v>
      </c>
      <c r="C21" s="12">
        <f>_xlfn.XLOOKUP(A21,[1]List1!$A$4:$A$60,[1]List1!$C$4:$C$60)</f>
        <v>854981</v>
      </c>
      <c r="D21" s="12" t="s">
        <v>20</v>
      </c>
      <c r="E21" s="13">
        <v>3121</v>
      </c>
      <c r="F21" s="13" t="s">
        <v>12</v>
      </c>
      <c r="G21" s="13" t="s">
        <v>13</v>
      </c>
      <c r="H21" s="39">
        <v>7787844</v>
      </c>
      <c r="I21" s="39">
        <v>5771130</v>
      </c>
      <c r="J21" s="39">
        <v>6249</v>
      </c>
      <c r="K21" s="39">
        <v>1952754</v>
      </c>
      <c r="L21" s="39">
        <v>57711</v>
      </c>
      <c r="M21" s="39">
        <v>0</v>
      </c>
    </row>
    <row r="22" spans="1:13" x14ac:dyDescent="0.25">
      <c r="A22" s="14"/>
      <c r="B22" s="14"/>
      <c r="C22" s="14"/>
      <c r="D22" s="15" t="s">
        <v>20</v>
      </c>
      <c r="E22" s="16"/>
      <c r="F22" s="16"/>
      <c r="G22" s="16"/>
      <c r="H22" s="40">
        <v>7787844</v>
      </c>
      <c r="I22" s="40">
        <v>5771130</v>
      </c>
      <c r="J22" s="40">
        <v>6249</v>
      </c>
      <c r="K22" s="40">
        <v>1952754</v>
      </c>
      <c r="L22" s="40">
        <v>57711</v>
      </c>
      <c r="M22" s="40">
        <v>0</v>
      </c>
    </row>
    <row r="23" spans="1:13" x14ac:dyDescent="0.25">
      <c r="A23" s="12">
        <v>1409</v>
      </c>
      <c r="B23" s="12">
        <v>600171744</v>
      </c>
      <c r="C23" s="12">
        <f>_xlfn.XLOOKUP(A23,[1]List1!$A$4:$A$60,[1]List1!$C$4:$C$60)</f>
        <v>60252537</v>
      </c>
      <c r="D23" s="12" t="s">
        <v>15</v>
      </c>
      <c r="E23" s="13">
        <v>3121</v>
      </c>
      <c r="F23" s="13" t="s">
        <v>12</v>
      </c>
      <c r="G23" s="13" t="s">
        <v>13</v>
      </c>
      <c r="H23" s="39">
        <v>13196199</v>
      </c>
      <c r="I23" s="39">
        <v>9769446</v>
      </c>
      <c r="J23" s="39">
        <v>20169</v>
      </c>
      <c r="K23" s="39">
        <v>3308889</v>
      </c>
      <c r="L23" s="39">
        <v>97695</v>
      </c>
      <c r="M23" s="39">
        <v>0</v>
      </c>
    </row>
    <row r="24" spans="1:13" x14ac:dyDescent="0.25">
      <c r="A24" s="14"/>
      <c r="B24" s="14"/>
      <c r="C24" s="14"/>
      <c r="D24" s="15" t="s">
        <v>15</v>
      </c>
      <c r="E24" s="16"/>
      <c r="F24" s="16"/>
      <c r="G24" s="16"/>
      <c r="H24" s="40">
        <v>13196199</v>
      </c>
      <c r="I24" s="40">
        <v>9769446</v>
      </c>
      <c r="J24" s="40">
        <v>20169</v>
      </c>
      <c r="K24" s="40">
        <v>3308889</v>
      </c>
      <c r="L24" s="40">
        <v>97695</v>
      </c>
      <c r="M24" s="40">
        <v>0</v>
      </c>
    </row>
    <row r="25" spans="1:13" x14ac:dyDescent="0.25">
      <c r="A25" s="12">
        <v>1410</v>
      </c>
      <c r="B25" s="12">
        <v>600171752</v>
      </c>
      <c r="C25" s="12">
        <f>_xlfn.XLOOKUP(A25,[1]List1!$A$4:$A$60,[1]List1!$C$4:$C$60)</f>
        <v>856037</v>
      </c>
      <c r="D25" s="12" t="s">
        <v>21</v>
      </c>
      <c r="E25" s="13">
        <v>3121</v>
      </c>
      <c r="F25" s="13" t="s">
        <v>12</v>
      </c>
      <c r="G25" s="13" t="s">
        <v>13</v>
      </c>
      <c r="H25" s="39">
        <v>11555733</v>
      </c>
      <c r="I25" s="39">
        <v>8550168</v>
      </c>
      <c r="J25" s="39">
        <v>22500</v>
      </c>
      <c r="K25" s="39">
        <v>2897562</v>
      </c>
      <c r="L25" s="39">
        <v>85503</v>
      </c>
      <c r="M25" s="39">
        <v>0</v>
      </c>
    </row>
    <row r="26" spans="1:13" x14ac:dyDescent="0.25">
      <c r="A26" s="12">
        <v>1410</v>
      </c>
      <c r="B26" s="12">
        <v>600171752</v>
      </c>
      <c r="C26" s="12">
        <f>_xlfn.XLOOKUP(A26,[1]List1!$A$4:$A$60,[1]List1!$C$4:$C$60)</f>
        <v>856037</v>
      </c>
      <c r="D26" s="12" t="s">
        <v>21</v>
      </c>
      <c r="E26" s="13">
        <v>3147</v>
      </c>
      <c r="F26" s="13" t="s">
        <v>22</v>
      </c>
      <c r="G26" s="13" t="s">
        <v>13</v>
      </c>
      <c r="H26" s="39">
        <v>577944</v>
      </c>
      <c r="I26" s="39">
        <v>428742</v>
      </c>
      <c r="J26" s="39">
        <v>0</v>
      </c>
      <c r="K26" s="39">
        <v>144915</v>
      </c>
      <c r="L26" s="39">
        <v>4287</v>
      </c>
      <c r="M26" s="39">
        <v>0</v>
      </c>
    </row>
    <row r="27" spans="1:13" x14ac:dyDescent="0.25">
      <c r="A27" s="14"/>
      <c r="B27" s="14"/>
      <c r="C27" s="14"/>
      <c r="D27" s="15" t="s">
        <v>21</v>
      </c>
      <c r="E27" s="16"/>
      <c r="F27" s="16"/>
      <c r="G27" s="16"/>
      <c r="H27" s="40">
        <v>12133677</v>
      </c>
      <c r="I27" s="40">
        <v>8978910</v>
      </c>
      <c r="J27" s="40">
        <v>22500</v>
      </c>
      <c r="K27" s="40">
        <v>3042477</v>
      </c>
      <c r="L27" s="40">
        <v>89790</v>
      </c>
      <c r="M27" s="40">
        <v>0</v>
      </c>
    </row>
    <row r="28" spans="1:13" x14ac:dyDescent="0.25">
      <c r="A28" s="12">
        <v>1411</v>
      </c>
      <c r="B28" s="12">
        <v>600010589</v>
      </c>
      <c r="C28" s="12">
        <f>_xlfn.XLOOKUP(A28,[1]List1!$A$4:$A$60,[1]List1!$C$4:$C$60)</f>
        <v>46748075</v>
      </c>
      <c r="D28" s="12" t="s">
        <v>23</v>
      </c>
      <c r="E28" s="13">
        <v>3121</v>
      </c>
      <c r="F28" s="13" t="s">
        <v>12</v>
      </c>
      <c r="G28" s="13" t="s">
        <v>13</v>
      </c>
      <c r="H28" s="39">
        <v>14338719</v>
      </c>
      <c r="I28" s="39">
        <v>10527600</v>
      </c>
      <c r="J28" s="39">
        <v>110250</v>
      </c>
      <c r="K28" s="39">
        <v>3595593</v>
      </c>
      <c r="L28" s="39">
        <v>105276</v>
      </c>
      <c r="M28" s="39">
        <v>0</v>
      </c>
    </row>
    <row r="29" spans="1:13" x14ac:dyDescent="0.25">
      <c r="A29" s="14"/>
      <c r="B29" s="14"/>
      <c r="C29" s="14"/>
      <c r="D29" s="15" t="s">
        <v>23</v>
      </c>
      <c r="E29" s="17"/>
      <c r="F29" s="18"/>
      <c r="G29" s="18"/>
      <c r="H29" s="40">
        <v>14338719</v>
      </c>
      <c r="I29" s="40">
        <v>10527600</v>
      </c>
      <c r="J29" s="40">
        <v>110250</v>
      </c>
      <c r="K29" s="40">
        <v>3595593</v>
      </c>
      <c r="L29" s="40">
        <v>105276</v>
      </c>
      <c r="M29" s="40">
        <v>0</v>
      </c>
    </row>
    <row r="30" spans="1:13" x14ac:dyDescent="0.25">
      <c r="A30" s="12">
        <v>1412</v>
      </c>
      <c r="B30" s="12">
        <v>600010015</v>
      </c>
      <c r="C30" s="12">
        <f>_xlfn.XLOOKUP(A30,[1]List1!$A$4:$A$60,[1]List1!$C$4:$C$60)</f>
        <v>49864637</v>
      </c>
      <c r="D30" s="12" t="s">
        <v>24</v>
      </c>
      <c r="E30" s="13">
        <v>3122</v>
      </c>
      <c r="F30" s="13" t="s">
        <v>12</v>
      </c>
      <c r="G30" s="13" t="s">
        <v>13</v>
      </c>
      <c r="H30" s="39">
        <v>9509733</v>
      </c>
      <c r="I30" s="39">
        <v>7054698</v>
      </c>
      <c r="J30" s="39">
        <v>0</v>
      </c>
      <c r="K30" s="39">
        <v>2384487</v>
      </c>
      <c r="L30" s="39">
        <v>70548</v>
      </c>
      <c r="M30" s="39">
        <v>0</v>
      </c>
    </row>
    <row r="31" spans="1:13" x14ac:dyDescent="0.25">
      <c r="A31" s="14"/>
      <c r="B31" s="14"/>
      <c r="C31" s="14"/>
      <c r="D31" s="15" t="s">
        <v>24</v>
      </c>
      <c r="E31" s="16"/>
      <c r="F31" s="16"/>
      <c r="G31" s="16"/>
      <c r="H31" s="40">
        <v>9509733</v>
      </c>
      <c r="I31" s="40">
        <v>7054698</v>
      </c>
      <c r="J31" s="40">
        <v>0</v>
      </c>
      <c r="K31" s="40">
        <v>2384487</v>
      </c>
      <c r="L31" s="40">
        <v>70548</v>
      </c>
      <c r="M31" s="40">
        <v>0</v>
      </c>
    </row>
    <row r="32" spans="1:13" x14ac:dyDescent="0.25">
      <c r="A32" s="12">
        <v>1413</v>
      </c>
      <c r="B32" s="12">
        <v>600020380</v>
      </c>
      <c r="C32" s="12">
        <f>_xlfn.XLOOKUP(A32,[1]List1!$A$4:$A$60,[1]List1!$C$4:$C$60)</f>
        <v>60252511</v>
      </c>
      <c r="D32" s="12" t="s">
        <v>25</v>
      </c>
      <c r="E32" s="13">
        <v>3122</v>
      </c>
      <c r="F32" s="13" t="s">
        <v>12</v>
      </c>
      <c r="G32" s="13" t="s">
        <v>13</v>
      </c>
      <c r="H32" s="39">
        <v>8283111</v>
      </c>
      <c r="I32" s="39">
        <v>6085683</v>
      </c>
      <c r="J32" s="39">
        <v>59499</v>
      </c>
      <c r="K32" s="39">
        <v>2077071</v>
      </c>
      <c r="L32" s="39">
        <v>60858</v>
      </c>
      <c r="M32" s="39">
        <v>0</v>
      </c>
    </row>
    <row r="33" spans="1:13" x14ac:dyDescent="0.25">
      <c r="A33" s="12">
        <v>1413</v>
      </c>
      <c r="B33" s="12">
        <v>600020380</v>
      </c>
      <c r="C33" s="12">
        <f>_xlfn.XLOOKUP(A33,[1]List1!$A$4:$A$60,[1]List1!$C$4:$C$60)</f>
        <v>60252511</v>
      </c>
      <c r="D33" s="12" t="s">
        <v>25</v>
      </c>
      <c r="E33" s="13">
        <v>3150</v>
      </c>
      <c r="F33" s="13" t="s">
        <v>26</v>
      </c>
      <c r="G33" s="13" t="s">
        <v>13</v>
      </c>
      <c r="H33" s="39">
        <v>1117866</v>
      </c>
      <c r="I33" s="39">
        <v>826797</v>
      </c>
      <c r="J33" s="39">
        <v>2499</v>
      </c>
      <c r="K33" s="39">
        <v>280302</v>
      </c>
      <c r="L33" s="39">
        <v>8268</v>
      </c>
      <c r="M33" s="39">
        <v>0</v>
      </c>
    </row>
    <row r="34" spans="1:13" x14ac:dyDescent="0.25">
      <c r="A34" s="14"/>
      <c r="B34" s="14"/>
      <c r="C34" s="14"/>
      <c r="D34" s="15" t="s">
        <v>25</v>
      </c>
      <c r="E34" s="16"/>
      <c r="F34" s="16"/>
      <c r="G34" s="16"/>
      <c r="H34" s="40">
        <v>9400977</v>
      </c>
      <c r="I34" s="40">
        <v>6912480</v>
      </c>
      <c r="J34" s="40">
        <v>61998</v>
      </c>
      <c r="K34" s="40">
        <v>2357373</v>
      </c>
      <c r="L34" s="40">
        <v>69126</v>
      </c>
      <c r="M34" s="40">
        <v>0</v>
      </c>
    </row>
    <row r="35" spans="1:13" x14ac:dyDescent="0.25">
      <c r="A35" s="12">
        <v>1414</v>
      </c>
      <c r="B35" s="12">
        <v>600010571</v>
      </c>
      <c r="C35" s="12">
        <f>_xlfn.XLOOKUP(A35,[1]List1!$A$4:$A$60,[1]List1!$C$4:$C$60)</f>
        <v>46747966</v>
      </c>
      <c r="D35" s="12" t="s">
        <v>27</v>
      </c>
      <c r="E35" s="13">
        <v>3122</v>
      </c>
      <c r="F35" s="13" t="s">
        <v>12</v>
      </c>
      <c r="G35" s="13" t="s">
        <v>13</v>
      </c>
      <c r="H35" s="39">
        <v>9931695</v>
      </c>
      <c r="I35" s="39">
        <v>7338171</v>
      </c>
      <c r="J35" s="39">
        <v>29775</v>
      </c>
      <c r="K35" s="39">
        <v>2490366</v>
      </c>
      <c r="L35" s="39">
        <v>73383</v>
      </c>
      <c r="M35" s="39">
        <v>0</v>
      </c>
    </row>
    <row r="36" spans="1:13" x14ac:dyDescent="0.25">
      <c r="A36" s="14"/>
      <c r="B36" s="14"/>
      <c r="C36" s="14"/>
      <c r="D36" s="15" t="s">
        <v>27</v>
      </c>
      <c r="E36" s="16"/>
      <c r="F36" s="16"/>
      <c r="G36" s="16"/>
      <c r="H36" s="40">
        <v>9931695</v>
      </c>
      <c r="I36" s="40">
        <v>7338171</v>
      </c>
      <c r="J36" s="40">
        <v>29775</v>
      </c>
      <c r="K36" s="40">
        <v>2490366</v>
      </c>
      <c r="L36" s="40">
        <v>73383</v>
      </c>
      <c r="M36" s="40">
        <v>0</v>
      </c>
    </row>
    <row r="37" spans="1:13" x14ac:dyDescent="0.25">
      <c r="A37" s="12">
        <v>1418</v>
      </c>
      <c r="B37" s="12">
        <v>600010040</v>
      </c>
      <c r="C37" s="12">
        <f>_xlfn.XLOOKUP(A37,[1]List1!$A$4:$A$60,[1]List1!$C$4:$C$60)</f>
        <v>48283142</v>
      </c>
      <c r="D37" s="12" t="s">
        <v>28</v>
      </c>
      <c r="E37" s="13">
        <v>3122</v>
      </c>
      <c r="F37" s="13" t="s">
        <v>12</v>
      </c>
      <c r="G37" s="13" t="s">
        <v>13</v>
      </c>
      <c r="H37" s="39">
        <v>9602367</v>
      </c>
      <c r="I37" s="39">
        <v>7123416</v>
      </c>
      <c r="J37" s="39">
        <v>0</v>
      </c>
      <c r="K37" s="39">
        <v>2407716</v>
      </c>
      <c r="L37" s="39">
        <v>71235</v>
      </c>
      <c r="M37" s="39">
        <v>0</v>
      </c>
    </row>
    <row r="38" spans="1:13" x14ac:dyDescent="0.25">
      <c r="A38" s="12">
        <v>1418</v>
      </c>
      <c r="B38" s="12">
        <v>600010040</v>
      </c>
      <c r="C38" s="12">
        <f>_xlfn.XLOOKUP(A38,[1]List1!$A$4:$A$60,[1]List1!$C$4:$C$60)</f>
        <v>48283142</v>
      </c>
      <c r="D38" s="12" t="s">
        <v>28</v>
      </c>
      <c r="E38" s="13">
        <v>3147</v>
      </c>
      <c r="F38" s="13" t="s">
        <v>22</v>
      </c>
      <c r="G38" s="13" t="s">
        <v>13</v>
      </c>
      <c r="H38" s="39">
        <v>923730</v>
      </c>
      <c r="I38" s="39">
        <v>685260</v>
      </c>
      <c r="J38" s="39">
        <v>0</v>
      </c>
      <c r="K38" s="39">
        <v>231618</v>
      </c>
      <c r="L38" s="39">
        <v>6852</v>
      </c>
      <c r="M38" s="39">
        <v>0</v>
      </c>
    </row>
    <row r="39" spans="1:13" x14ac:dyDescent="0.25">
      <c r="A39" s="14"/>
      <c r="B39" s="14"/>
      <c r="C39" s="14"/>
      <c r="D39" s="15" t="s">
        <v>28</v>
      </c>
      <c r="E39" s="16"/>
      <c r="F39" s="16"/>
      <c r="G39" s="16"/>
      <c r="H39" s="40">
        <v>10526097</v>
      </c>
      <c r="I39" s="40">
        <v>7808676</v>
      </c>
      <c r="J39" s="40">
        <v>0</v>
      </c>
      <c r="K39" s="40">
        <v>2639334</v>
      </c>
      <c r="L39" s="40">
        <v>78087</v>
      </c>
      <c r="M39" s="40">
        <v>0</v>
      </c>
    </row>
    <row r="40" spans="1:13" x14ac:dyDescent="0.25">
      <c r="A40" s="12">
        <v>1420</v>
      </c>
      <c r="B40" s="12">
        <v>600010562</v>
      </c>
      <c r="C40" s="12">
        <f>_xlfn.XLOOKUP(A40,[1]List1!$A$4:$A$60,[1]List1!$C$4:$C$60)</f>
        <v>46747982</v>
      </c>
      <c r="D40" s="12" t="s">
        <v>29</v>
      </c>
      <c r="E40" s="13">
        <v>3122</v>
      </c>
      <c r="F40" s="13" t="s">
        <v>12</v>
      </c>
      <c r="G40" s="13" t="s">
        <v>13</v>
      </c>
      <c r="H40" s="39">
        <v>8285190</v>
      </c>
      <c r="I40" s="39">
        <v>6138237</v>
      </c>
      <c r="J40" s="39">
        <v>8106</v>
      </c>
      <c r="K40" s="39">
        <v>2077464</v>
      </c>
      <c r="L40" s="39">
        <v>61383</v>
      </c>
      <c r="M40" s="39">
        <v>0</v>
      </c>
    </row>
    <row r="41" spans="1:13" x14ac:dyDescent="0.25">
      <c r="A41" s="14"/>
      <c r="B41" s="14"/>
      <c r="C41" s="14"/>
      <c r="D41" s="15" t="s">
        <v>29</v>
      </c>
      <c r="E41" s="16"/>
      <c r="F41" s="16"/>
      <c r="G41" s="16"/>
      <c r="H41" s="40">
        <v>8285190</v>
      </c>
      <c r="I41" s="40">
        <v>6138237</v>
      </c>
      <c r="J41" s="40">
        <v>8106</v>
      </c>
      <c r="K41" s="40">
        <v>2077464</v>
      </c>
      <c r="L41" s="40">
        <v>61383</v>
      </c>
      <c r="M41" s="40">
        <v>0</v>
      </c>
    </row>
    <row r="42" spans="1:13" x14ac:dyDescent="0.25">
      <c r="A42" s="12">
        <v>1421</v>
      </c>
      <c r="B42" s="12">
        <v>600020398</v>
      </c>
      <c r="C42" s="12">
        <f>_xlfn.XLOOKUP(A42,[1]List1!$A$4:$A$60,[1]List1!$C$4:$C$60)</f>
        <v>46747991</v>
      </c>
      <c r="D42" s="12" t="s">
        <v>30</v>
      </c>
      <c r="E42" s="13">
        <v>3122</v>
      </c>
      <c r="F42" s="13" t="s">
        <v>12</v>
      </c>
      <c r="G42" s="13" t="s">
        <v>13</v>
      </c>
      <c r="H42" s="39">
        <v>22420653</v>
      </c>
      <c r="I42" s="39">
        <v>16582902</v>
      </c>
      <c r="J42" s="39">
        <v>50001</v>
      </c>
      <c r="K42" s="39">
        <v>5621922</v>
      </c>
      <c r="L42" s="39">
        <v>165828</v>
      </c>
      <c r="M42" s="39">
        <v>0</v>
      </c>
    </row>
    <row r="43" spans="1:13" x14ac:dyDescent="0.25">
      <c r="A43" s="12">
        <v>1421</v>
      </c>
      <c r="B43" s="12">
        <v>600020398</v>
      </c>
      <c r="C43" s="12">
        <f>_xlfn.XLOOKUP(A43,[1]List1!$A$4:$A$60,[1]List1!$C$4:$C$60)</f>
        <v>46747991</v>
      </c>
      <c r="D43" s="12" t="s">
        <v>30</v>
      </c>
      <c r="E43" s="13">
        <v>3150</v>
      </c>
      <c r="F43" s="13" t="s">
        <v>26</v>
      </c>
      <c r="G43" s="13" t="s">
        <v>13</v>
      </c>
      <c r="H43" s="39">
        <v>192939</v>
      </c>
      <c r="I43" s="39">
        <v>143130</v>
      </c>
      <c r="J43" s="39">
        <v>0</v>
      </c>
      <c r="K43" s="39">
        <v>48378</v>
      </c>
      <c r="L43" s="39">
        <v>1431</v>
      </c>
      <c r="M43" s="39">
        <v>0</v>
      </c>
    </row>
    <row r="44" spans="1:13" x14ac:dyDescent="0.25">
      <c r="A44" s="14"/>
      <c r="B44" s="14"/>
      <c r="C44" s="14"/>
      <c r="D44" s="15" t="s">
        <v>30</v>
      </c>
      <c r="E44" s="16"/>
      <c r="F44" s="16"/>
      <c r="G44" s="16"/>
      <c r="H44" s="40">
        <v>22613592</v>
      </c>
      <c r="I44" s="40">
        <v>16726032</v>
      </c>
      <c r="J44" s="40">
        <v>50001</v>
      </c>
      <c r="K44" s="40">
        <v>5670300</v>
      </c>
      <c r="L44" s="40">
        <v>167259</v>
      </c>
      <c r="M44" s="40">
        <v>0</v>
      </c>
    </row>
    <row r="45" spans="1:13" x14ac:dyDescent="0.25">
      <c r="A45" s="12">
        <v>1424</v>
      </c>
      <c r="B45" s="12">
        <v>600020347</v>
      </c>
      <c r="C45" s="12">
        <f>_xlfn.XLOOKUP(A45,[1]List1!$A$4:$A$60,[1]List1!$C$4:$C$60)</f>
        <v>49864688</v>
      </c>
      <c r="D45" s="12" t="s">
        <v>31</v>
      </c>
      <c r="E45" s="13">
        <v>3122</v>
      </c>
      <c r="F45" s="13" t="s">
        <v>12</v>
      </c>
      <c r="G45" s="13" t="s">
        <v>13</v>
      </c>
      <c r="H45" s="39">
        <v>9448989</v>
      </c>
      <c r="I45" s="39">
        <v>6963477</v>
      </c>
      <c r="J45" s="39">
        <v>46503</v>
      </c>
      <c r="K45" s="39">
        <v>2369373</v>
      </c>
      <c r="L45" s="39">
        <v>69636</v>
      </c>
      <c r="M45" s="39">
        <v>0</v>
      </c>
    </row>
    <row r="46" spans="1:13" x14ac:dyDescent="0.25">
      <c r="A46" s="12">
        <v>1424</v>
      </c>
      <c r="B46" s="12">
        <v>600020347</v>
      </c>
      <c r="C46" s="12">
        <f>_xlfn.XLOOKUP(A46,[1]List1!$A$4:$A$60,[1]List1!$C$4:$C$60)</f>
        <v>49864688</v>
      </c>
      <c r="D46" s="12" t="s">
        <v>31</v>
      </c>
      <c r="E46" s="13">
        <v>3147</v>
      </c>
      <c r="F46" s="13" t="s">
        <v>22</v>
      </c>
      <c r="G46" s="13" t="s">
        <v>13</v>
      </c>
      <c r="H46" s="39">
        <v>654147</v>
      </c>
      <c r="I46" s="39">
        <v>451734</v>
      </c>
      <c r="J46" s="39">
        <v>33789</v>
      </c>
      <c r="K46" s="39">
        <v>164106</v>
      </c>
      <c r="L46" s="39">
        <v>4518</v>
      </c>
      <c r="M46" s="39">
        <v>0</v>
      </c>
    </row>
    <row r="47" spans="1:13" x14ac:dyDescent="0.25">
      <c r="A47" s="12">
        <v>1424</v>
      </c>
      <c r="B47" s="13">
        <v>600020347</v>
      </c>
      <c r="C47" s="12">
        <f>_xlfn.XLOOKUP(A47,[1]List1!$A$4:$A$60,[1]List1!$C$4:$C$60)</f>
        <v>49864688</v>
      </c>
      <c r="D47" s="19" t="s">
        <v>31</v>
      </c>
      <c r="E47" s="13">
        <v>3150</v>
      </c>
      <c r="F47" s="13" t="s">
        <v>26</v>
      </c>
      <c r="G47" s="20" t="s">
        <v>13</v>
      </c>
      <c r="H47" s="39">
        <v>680232</v>
      </c>
      <c r="I47" s="39">
        <v>504624</v>
      </c>
      <c r="J47" s="39">
        <v>0</v>
      </c>
      <c r="K47" s="39">
        <v>170562</v>
      </c>
      <c r="L47" s="39">
        <v>5046</v>
      </c>
      <c r="M47" s="39">
        <v>0</v>
      </c>
    </row>
    <row r="48" spans="1:13" x14ac:dyDescent="0.25">
      <c r="A48" s="14"/>
      <c r="B48" s="14"/>
      <c r="C48" s="14"/>
      <c r="D48" s="15" t="s">
        <v>31</v>
      </c>
      <c r="E48" s="16"/>
      <c r="F48" s="16"/>
      <c r="G48" s="16"/>
      <c r="H48" s="40">
        <v>10783368</v>
      </c>
      <c r="I48" s="40">
        <v>7919835</v>
      </c>
      <c r="J48" s="40">
        <v>80292</v>
      </c>
      <c r="K48" s="40">
        <v>2704041</v>
      </c>
      <c r="L48" s="40">
        <v>79200</v>
      </c>
      <c r="M48" s="40">
        <v>0</v>
      </c>
    </row>
    <row r="49" spans="1:13" x14ac:dyDescent="0.25">
      <c r="A49" s="12">
        <v>1425</v>
      </c>
      <c r="B49" s="12">
        <v>600010023</v>
      </c>
      <c r="C49" s="12">
        <f>_xlfn.XLOOKUP(A49,[1]List1!$A$4:$A$60,[1]List1!$C$4:$C$60)</f>
        <v>62237039</v>
      </c>
      <c r="D49" s="12" t="s">
        <v>32</v>
      </c>
      <c r="E49" s="13">
        <v>3122</v>
      </c>
      <c r="F49" s="13" t="s">
        <v>12</v>
      </c>
      <c r="G49" s="13" t="s">
        <v>13</v>
      </c>
      <c r="H49" s="39">
        <v>5365350</v>
      </c>
      <c r="I49" s="39">
        <v>3962562</v>
      </c>
      <c r="J49" s="39">
        <v>17799</v>
      </c>
      <c r="K49" s="39">
        <v>1345362</v>
      </c>
      <c r="L49" s="39">
        <v>39627</v>
      </c>
      <c r="M49" s="39">
        <v>0</v>
      </c>
    </row>
    <row r="50" spans="1:13" x14ac:dyDescent="0.25">
      <c r="A50" s="12">
        <v>1425</v>
      </c>
      <c r="B50" s="12">
        <v>600010023</v>
      </c>
      <c r="C50" s="12">
        <f>_xlfn.XLOOKUP(A50,[1]List1!$A$4:$A$60,[1]List1!$C$4:$C$60)</f>
        <v>62237039</v>
      </c>
      <c r="D50" s="12" t="s">
        <v>32</v>
      </c>
      <c r="E50" s="13">
        <v>3147</v>
      </c>
      <c r="F50" s="13" t="s">
        <v>22</v>
      </c>
      <c r="G50" s="13" t="s">
        <v>13</v>
      </c>
      <c r="H50" s="39">
        <v>700035</v>
      </c>
      <c r="I50" s="39">
        <v>519315</v>
      </c>
      <c r="J50" s="39">
        <v>0</v>
      </c>
      <c r="K50" s="39">
        <v>175527</v>
      </c>
      <c r="L50" s="39">
        <v>5193</v>
      </c>
      <c r="M50" s="39">
        <v>0</v>
      </c>
    </row>
    <row r="51" spans="1:13" x14ac:dyDescent="0.25">
      <c r="A51" s="14"/>
      <c r="B51" s="14"/>
      <c r="C51" s="14"/>
      <c r="D51" s="15" t="s">
        <v>33</v>
      </c>
      <c r="E51" s="16"/>
      <c r="F51" s="16"/>
      <c r="G51" s="16"/>
      <c r="H51" s="41">
        <v>6065385</v>
      </c>
      <c r="I51" s="41">
        <v>4481877</v>
      </c>
      <c r="J51" s="41">
        <v>17799</v>
      </c>
      <c r="K51" s="41">
        <v>1520889</v>
      </c>
      <c r="L51" s="41">
        <v>44820</v>
      </c>
      <c r="M51" s="41">
        <v>0</v>
      </c>
    </row>
    <row r="52" spans="1:13" x14ac:dyDescent="0.25">
      <c r="A52" s="12">
        <v>1426</v>
      </c>
      <c r="B52" s="12">
        <v>600020371</v>
      </c>
      <c r="C52" s="12">
        <f>_xlfn.XLOOKUP(A52,[1]List1!$A$4:$A$60,[1]List1!$C$4:$C$60)</f>
        <v>60252600</v>
      </c>
      <c r="D52" s="12" t="s">
        <v>34</v>
      </c>
      <c r="E52" s="13">
        <v>3122</v>
      </c>
      <c r="F52" s="13" t="s">
        <v>12</v>
      </c>
      <c r="G52" s="13" t="s">
        <v>13</v>
      </c>
      <c r="H52" s="39">
        <v>5216997</v>
      </c>
      <c r="I52" s="39">
        <v>3853302</v>
      </c>
      <c r="J52" s="39">
        <v>17001</v>
      </c>
      <c r="K52" s="39">
        <v>1308162</v>
      </c>
      <c r="L52" s="39">
        <v>38532</v>
      </c>
      <c r="M52" s="39">
        <v>0</v>
      </c>
    </row>
    <row r="53" spans="1:13" x14ac:dyDescent="0.25">
      <c r="A53" s="12">
        <v>1426</v>
      </c>
      <c r="B53" s="12">
        <v>600020371</v>
      </c>
      <c r="C53" s="12">
        <f>_xlfn.XLOOKUP(A53,[1]List1!$A$4:$A$60,[1]List1!$C$4:$C$60)</f>
        <v>60252600</v>
      </c>
      <c r="D53" s="12" t="s">
        <v>34</v>
      </c>
      <c r="E53" s="13">
        <v>3150</v>
      </c>
      <c r="F53" s="13" t="s">
        <v>26</v>
      </c>
      <c r="G53" s="13" t="s">
        <v>13</v>
      </c>
      <c r="H53" s="39">
        <v>1298622</v>
      </c>
      <c r="I53" s="39">
        <v>963219</v>
      </c>
      <c r="J53" s="39">
        <v>150</v>
      </c>
      <c r="K53" s="39">
        <v>325620</v>
      </c>
      <c r="L53" s="39">
        <v>9633</v>
      </c>
      <c r="M53" s="39">
        <v>0</v>
      </c>
    </row>
    <row r="54" spans="1:13" x14ac:dyDescent="0.25">
      <c r="A54" s="14"/>
      <c r="B54" s="14"/>
      <c r="C54" s="14"/>
      <c r="D54" s="15" t="s">
        <v>34</v>
      </c>
      <c r="E54" s="16"/>
      <c r="F54" s="16"/>
      <c r="G54" s="16"/>
      <c r="H54" s="40">
        <v>6515619</v>
      </c>
      <c r="I54" s="40">
        <v>4816521</v>
      </c>
      <c r="J54" s="40">
        <v>17151</v>
      </c>
      <c r="K54" s="40">
        <v>1633782</v>
      </c>
      <c r="L54" s="40">
        <v>48165</v>
      </c>
      <c r="M54" s="40">
        <v>0</v>
      </c>
    </row>
    <row r="55" spans="1:13" x14ac:dyDescent="0.25">
      <c r="A55" s="12">
        <v>1427</v>
      </c>
      <c r="B55" s="12">
        <v>600010422</v>
      </c>
      <c r="C55" s="12">
        <f>_xlfn.XLOOKUP(A55,[1]List1!$A$4:$A$60,[1]List1!$C$4:$C$60)</f>
        <v>60252766</v>
      </c>
      <c r="D55" s="12" t="s">
        <v>35</v>
      </c>
      <c r="E55" s="13">
        <v>3122</v>
      </c>
      <c r="F55" s="13" t="s">
        <v>12</v>
      </c>
      <c r="G55" s="13" t="s">
        <v>13</v>
      </c>
      <c r="H55" s="39">
        <v>7448268</v>
      </c>
      <c r="I55" s="39">
        <v>5491923</v>
      </c>
      <c r="J55" s="39">
        <v>33750</v>
      </c>
      <c r="K55" s="39">
        <v>1867677</v>
      </c>
      <c r="L55" s="39">
        <v>54918</v>
      </c>
      <c r="M55" s="39">
        <v>0</v>
      </c>
    </row>
    <row r="56" spans="1:13" x14ac:dyDescent="0.25">
      <c r="A56" s="12">
        <v>1427</v>
      </c>
      <c r="B56" s="12">
        <v>600010422</v>
      </c>
      <c r="C56" s="12">
        <f>_xlfn.XLOOKUP(A56,[1]List1!$A$4:$A$60,[1]List1!$C$4:$C$60)</f>
        <v>60252766</v>
      </c>
      <c r="D56" s="12" t="s">
        <v>35</v>
      </c>
      <c r="E56" s="13">
        <v>3147</v>
      </c>
      <c r="F56" s="13" t="s">
        <v>22</v>
      </c>
      <c r="G56" s="13" t="s">
        <v>13</v>
      </c>
      <c r="H56" s="39">
        <v>690678</v>
      </c>
      <c r="I56" s="39">
        <v>512373</v>
      </c>
      <c r="J56" s="39">
        <v>0</v>
      </c>
      <c r="K56" s="39">
        <v>173181</v>
      </c>
      <c r="L56" s="39">
        <v>5124</v>
      </c>
      <c r="M56" s="39">
        <v>0</v>
      </c>
    </row>
    <row r="57" spans="1:13" x14ac:dyDescent="0.25">
      <c r="A57" s="14"/>
      <c r="B57" s="14"/>
      <c r="C57" s="14"/>
      <c r="D57" s="15" t="s">
        <v>35</v>
      </c>
      <c r="E57" s="16"/>
      <c r="F57" s="16"/>
      <c r="G57" s="16"/>
      <c r="H57" s="40">
        <v>8138946</v>
      </c>
      <c r="I57" s="40">
        <v>6004296</v>
      </c>
      <c r="J57" s="40">
        <v>33750</v>
      </c>
      <c r="K57" s="40">
        <v>2040858</v>
      </c>
      <c r="L57" s="40">
        <v>60042</v>
      </c>
      <c r="M57" s="40">
        <v>0</v>
      </c>
    </row>
    <row r="58" spans="1:13" x14ac:dyDescent="0.25">
      <c r="A58" s="12">
        <v>1428</v>
      </c>
      <c r="B58" s="12">
        <v>600012646</v>
      </c>
      <c r="C58" s="12">
        <f>_xlfn.XLOOKUP(A58,[1]List1!$A$4:$A$60,[1]List1!$C$4:$C$60)</f>
        <v>854999</v>
      </c>
      <c r="D58" s="12" t="s">
        <v>36</v>
      </c>
      <c r="E58" s="13">
        <v>3122</v>
      </c>
      <c r="F58" s="13" t="s">
        <v>12</v>
      </c>
      <c r="G58" s="13" t="s">
        <v>13</v>
      </c>
      <c r="H58" s="39">
        <v>7921188</v>
      </c>
      <c r="I58" s="39">
        <v>5860371</v>
      </c>
      <c r="J58" s="39">
        <v>15999</v>
      </c>
      <c r="K58" s="39">
        <v>1986213</v>
      </c>
      <c r="L58" s="39">
        <v>58605</v>
      </c>
      <c r="M58" s="39">
        <v>0</v>
      </c>
    </row>
    <row r="59" spans="1:13" x14ac:dyDescent="0.25">
      <c r="A59" s="12">
        <v>1428</v>
      </c>
      <c r="B59" s="12">
        <v>600012646</v>
      </c>
      <c r="C59" s="12">
        <f>_xlfn.XLOOKUP(A59,[1]List1!$A$4:$A$60,[1]List1!$C$4:$C$60)</f>
        <v>854999</v>
      </c>
      <c r="D59" s="12" t="s">
        <v>36</v>
      </c>
      <c r="E59" s="13">
        <v>3147</v>
      </c>
      <c r="F59" s="13" t="s">
        <v>22</v>
      </c>
      <c r="G59" s="13" t="s">
        <v>13</v>
      </c>
      <c r="H59" s="39">
        <v>620775</v>
      </c>
      <c r="I59" s="39">
        <v>460515</v>
      </c>
      <c r="J59" s="39">
        <v>0</v>
      </c>
      <c r="K59" s="39">
        <v>155655</v>
      </c>
      <c r="L59" s="39">
        <v>4605</v>
      </c>
      <c r="M59" s="39">
        <v>0</v>
      </c>
    </row>
    <row r="60" spans="1:13" x14ac:dyDescent="0.25">
      <c r="A60" s="12">
        <v>1428</v>
      </c>
      <c r="B60" s="12">
        <v>600012646</v>
      </c>
      <c r="C60" s="12">
        <f>_xlfn.XLOOKUP(A60,[1]List1!$A$4:$A$60,[1]List1!$C$4:$C$60)</f>
        <v>854999</v>
      </c>
      <c r="D60" s="12" t="s">
        <v>36</v>
      </c>
      <c r="E60" s="13">
        <v>3150</v>
      </c>
      <c r="F60" s="13" t="s">
        <v>26</v>
      </c>
      <c r="G60" s="13" t="s">
        <v>13</v>
      </c>
      <c r="H60" s="39">
        <v>738360</v>
      </c>
      <c r="I60" s="39">
        <v>542037</v>
      </c>
      <c r="J60" s="39">
        <v>5751</v>
      </c>
      <c r="K60" s="39">
        <v>185151</v>
      </c>
      <c r="L60" s="39">
        <v>5421</v>
      </c>
      <c r="M60" s="39">
        <v>0</v>
      </c>
    </row>
    <row r="61" spans="1:13" x14ac:dyDescent="0.25">
      <c r="A61" s="14"/>
      <c r="B61" s="14"/>
      <c r="C61" s="14"/>
      <c r="D61" s="15" t="s">
        <v>36</v>
      </c>
      <c r="E61" s="16"/>
      <c r="F61" s="16"/>
      <c r="G61" s="16"/>
      <c r="H61" s="40">
        <v>9280323</v>
      </c>
      <c r="I61" s="40">
        <v>6862923</v>
      </c>
      <c r="J61" s="40">
        <v>21750</v>
      </c>
      <c r="K61" s="40">
        <v>2327019</v>
      </c>
      <c r="L61" s="40">
        <v>68631</v>
      </c>
      <c r="M61" s="40">
        <v>0</v>
      </c>
    </row>
    <row r="62" spans="1:13" x14ac:dyDescent="0.25">
      <c r="A62" s="12">
        <v>1429</v>
      </c>
      <c r="B62" s="12">
        <v>600019713</v>
      </c>
      <c r="C62" s="12">
        <f>_xlfn.XLOOKUP(A62,[1]List1!$A$4:$A$60,[1]List1!$C$4:$C$60)</f>
        <v>673731</v>
      </c>
      <c r="D62" s="12" t="s">
        <v>37</v>
      </c>
      <c r="E62" s="13">
        <v>3122</v>
      </c>
      <c r="F62" s="13" t="s">
        <v>12</v>
      </c>
      <c r="G62" s="13" t="s">
        <v>13</v>
      </c>
      <c r="H62" s="39">
        <v>9967530</v>
      </c>
      <c r="I62" s="39">
        <v>7188111</v>
      </c>
      <c r="J62" s="39">
        <v>207741</v>
      </c>
      <c r="K62" s="39">
        <v>2499798</v>
      </c>
      <c r="L62" s="39">
        <v>71880</v>
      </c>
      <c r="M62" s="39">
        <v>0</v>
      </c>
    </row>
    <row r="63" spans="1:13" x14ac:dyDescent="0.25">
      <c r="A63" s="12">
        <v>1429</v>
      </c>
      <c r="B63" s="12">
        <v>600019713</v>
      </c>
      <c r="C63" s="12">
        <f>_xlfn.XLOOKUP(A63,[1]List1!$A$4:$A$60,[1]List1!$C$4:$C$60)</f>
        <v>673731</v>
      </c>
      <c r="D63" s="12" t="s">
        <v>37</v>
      </c>
      <c r="E63" s="13">
        <v>3147</v>
      </c>
      <c r="F63" s="13" t="s">
        <v>22</v>
      </c>
      <c r="G63" s="13" t="s">
        <v>13</v>
      </c>
      <c r="H63" s="39">
        <v>3161364</v>
      </c>
      <c r="I63" s="39">
        <v>2345226</v>
      </c>
      <c r="J63" s="39">
        <v>0</v>
      </c>
      <c r="K63" s="39">
        <v>792687</v>
      </c>
      <c r="L63" s="39">
        <v>23451</v>
      </c>
      <c r="M63" s="39">
        <v>0</v>
      </c>
    </row>
    <row r="64" spans="1:13" x14ac:dyDescent="0.25">
      <c r="A64" s="12">
        <v>1429</v>
      </c>
      <c r="B64" s="12">
        <v>600019713</v>
      </c>
      <c r="C64" s="12">
        <f>_xlfn.XLOOKUP(A64,[1]List1!$A$4:$A$60,[1]List1!$C$4:$C$60)</f>
        <v>673731</v>
      </c>
      <c r="D64" s="12" t="s">
        <v>37</v>
      </c>
      <c r="E64" s="13">
        <v>3150</v>
      </c>
      <c r="F64" s="13" t="s">
        <v>26</v>
      </c>
      <c r="G64" s="13" t="s">
        <v>13</v>
      </c>
      <c r="H64" s="39">
        <v>2635383</v>
      </c>
      <c r="I64" s="39">
        <v>1758960</v>
      </c>
      <c r="J64" s="39">
        <v>197538</v>
      </c>
      <c r="K64" s="39">
        <v>661296</v>
      </c>
      <c r="L64" s="39">
        <v>17589</v>
      </c>
      <c r="M64" s="39">
        <v>0</v>
      </c>
    </row>
    <row r="65" spans="1:13" x14ac:dyDescent="0.25">
      <c r="A65" s="14"/>
      <c r="B65" s="14"/>
      <c r="C65" s="14"/>
      <c r="D65" s="15" t="s">
        <v>37</v>
      </c>
      <c r="E65" s="16"/>
      <c r="F65" s="16"/>
      <c r="G65" s="16"/>
      <c r="H65" s="40">
        <v>15764277</v>
      </c>
      <c r="I65" s="40">
        <v>11292297</v>
      </c>
      <c r="J65" s="40">
        <v>405279</v>
      </c>
      <c r="K65" s="40">
        <v>3953781</v>
      </c>
      <c r="L65" s="40">
        <v>112920</v>
      </c>
      <c r="M65" s="40">
        <v>0</v>
      </c>
    </row>
    <row r="66" spans="1:13" x14ac:dyDescent="0.25">
      <c r="A66" s="12">
        <v>1430</v>
      </c>
      <c r="B66" s="12">
        <v>600019802</v>
      </c>
      <c r="C66" s="12">
        <f>_xlfn.XLOOKUP(A66,[1]List1!$A$4:$A$60,[1]List1!$C$4:$C$60)</f>
        <v>581071</v>
      </c>
      <c r="D66" s="12" t="s">
        <v>38</v>
      </c>
      <c r="E66" s="13">
        <v>3122</v>
      </c>
      <c r="F66" s="13" t="s">
        <v>12</v>
      </c>
      <c r="G66" s="13" t="s">
        <v>13</v>
      </c>
      <c r="H66" s="39">
        <v>9143811</v>
      </c>
      <c r="I66" s="39">
        <v>6771480</v>
      </c>
      <c r="J66" s="39">
        <v>11850</v>
      </c>
      <c r="K66" s="39">
        <v>2292765</v>
      </c>
      <c r="L66" s="39">
        <v>67716</v>
      </c>
      <c r="M66" s="39">
        <v>0</v>
      </c>
    </row>
    <row r="67" spans="1:13" x14ac:dyDescent="0.25">
      <c r="A67" s="12">
        <v>1430</v>
      </c>
      <c r="B67" s="12">
        <v>600019802</v>
      </c>
      <c r="C67" s="12">
        <f>_xlfn.XLOOKUP(A67,[1]List1!$A$4:$A$60,[1]List1!$C$4:$C$60)</f>
        <v>581071</v>
      </c>
      <c r="D67" s="12" t="s">
        <v>38</v>
      </c>
      <c r="E67" s="13">
        <v>3147</v>
      </c>
      <c r="F67" s="13" t="s">
        <v>22</v>
      </c>
      <c r="G67" s="13" t="s">
        <v>13</v>
      </c>
      <c r="H67" s="39">
        <v>1062267</v>
      </c>
      <c r="I67" s="39">
        <v>788031</v>
      </c>
      <c r="J67" s="39">
        <v>0</v>
      </c>
      <c r="K67" s="39">
        <v>266355</v>
      </c>
      <c r="L67" s="39">
        <v>7881</v>
      </c>
      <c r="M67" s="39">
        <v>0</v>
      </c>
    </row>
    <row r="68" spans="1:13" x14ac:dyDescent="0.25">
      <c r="A68" s="14"/>
      <c r="B68" s="14"/>
      <c r="C68" s="14"/>
      <c r="D68" s="15" t="s">
        <v>38</v>
      </c>
      <c r="E68" s="16"/>
      <c r="F68" s="16"/>
      <c r="G68" s="16"/>
      <c r="H68" s="40">
        <v>10206078</v>
      </c>
      <c r="I68" s="40">
        <v>7559511</v>
      </c>
      <c r="J68" s="40">
        <v>11850</v>
      </c>
      <c r="K68" s="40">
        <v>2559120</v>
      </c>
      <c r="L68" s="40">
        <v>75597</v>
      </c>
      <c r="M68" s="40">
        <v>0</v>
      </c>
    </row>
    <row r="69" spans="1:13" x14ac:dyDescent="0.25">
      <c r="A69" s="12">
        <v>1432</v>
      </c>
      <c r="B69" s="12">
        <v>600170594</v>
      </c>
      <c r="C69" s="12">
        <f>_xlfn.XLOOKUP(A69,[1]List1!$A$4:$A$60,[1]List1!$C$4:$C$60)</f>
        <v>671274</v>
      </c>
      <c r="D69" s="12" t="s">
        <v>39</v>
      </c>
      <c r="E69" s="13">
        <v>3111</v>
      </c>
      <c r="F69" s="13" t="s">
        <v>40</v>
      </c>
      <c r="G69" s="13" t="s">
        <v>13</v>
      </c>
      <c r="H69" s="39">
        <v>415530</v>
      </c>
      <c r="I69" s="39">
        <v>308256</v>
      </c>
      <c r="J69" s="39">
        <v>0</v>
      </c>
      <c r="K69" s="39">
        <v>104190</v>
      </c>
      <c r="L69" s="39">
        <v>3084</v>
      </c>
      <c r="M69" s="39">
        <v>0</v>
      </c>
    </row>
    <row r="70" spans="1:13" x14ac:dyDescent="0.25">
      <c r="A70" s="12">
        <v>1432</v>
      </c>
      <c r="B70" s="12">
        <v>600170594</v>
      </c>
      <c r="C70" s="12">
        <f>_xlfn.XLOOKUP(A70,[1]List1!$A$4:$A$60,[1]List1!$C$4:$C$60)</f>
        <v>671274</v>
      </c>
      <c r="D70" s="12" t="s">
        <v>39</v>
      </c>
      <c r="E70" s="13">
        <v>3123</v>
      </c>
      <c r="F70" s="13" t="s">
        <v>12</v>
      </c>
      <c r="G70" s="13" t="s">
        <v>13</v>
      </c>
      <c r="H70" s="39">
        <v>15693930</v>
      </c>
      <c r="I70" s="39">
        <v>11642382</v>
      </c>
      <c r="J70" s="39">
        <v>0</v>
      </c>
      <c r="K70" s="39">
        <v>3935124</v>
      </c>
      <c r="L70" s="39">
        <v>116424</v>
      </c>
      <c r="M70" s="39">
        <v>0</v>
      </c>
    </row>
    <row r="71" spans="1:13" x14ac:dyDescent="0.25">
      <c r="A71" s="14"/>
      <c r="B71" s="14"/>
      <c r="C71" s="14"/>
      <c r="D71" s="15" t="s">
        <v>39</v>
      </c>
      <c r="E71" s="16"/>
      <c r="F71" s="16"/>
      <c r="G71" s="16"/>
      <c r="H71" s="40">
        <v>16109460</v>
      </c>
      <c r="I71" s="40">
        <v>11950638</v>
      </c>
      <c r="J71" s="40">
        <v>0</v>
      </c>
      <c r="K71" s="40">
        <v>4039314</v>
      </c>
      <c r="L71" s="40">
        <v>119508</v>
      </c>
      <c r="M71" s="40">
        <v>0</v>
      </c>
    </row>
    <row r="72" spans="1:13" x14ac:dyDescent="0.25">
      <c r="A72" s="12">
        <v>1433</v>
      </c>
      <c r="B72" s="12">
        <v>600170608</v>
      </c>
      <c r="C72" s="12">
        <f>_xlfn.XLOOKUP(A72,[1]List1!$A$4:$A$60,[1]List1!$C$4:$C$60)</f>
        <v>526517</v>
      </c>
      <c r="D72" s="12" t="s">
        <v>41</v>
      </c>
      <c r="E72" s="13">
        <v>3122</v>
      </c>
      <c r="F72" s="13" t="s">
        <v>12</v>
      </c>
      <c r="G72" s="13" t="s">
        <v>13</v>
      </c>
      <c r="H72" s="39">
        <v>21346479</v>
      </c>
      <c r="I72" s="39">
        <v>15373332</v>
      </c>
      <c r="J72" s="39">
        <v>101250</v>
      </c>
      <c r="K72" s="39">
        <v>5230410</v>
      </c>
      <c r="L72" s="39">
        <v>153732</v>
      </c>
      <c r="M72" s="39">
        <v>487755</v>
      </c>
    </row>
    <row r="73" spans="1:13" x14ac:dyDescent="0.25">
      <c r="A73" s="14"/>
      <c r="B73" s="14"/>
      <c r="C73" s="14"/>
      <c r="D73" s="15" t="s">
        <v>41</v>
      </c>
      <c r="E73" s="16"/>
      <c r="F73" s="16"/>
      <c r="G73" s="16"/>
      <c r="H73" s="40">
        <v>21346479</v>
      </c>
      <c r="I73" s="40">
        <v>15373332</v>
      </c>
      <c r="J73" s="40">
        <v>101250</v>
      </c>
      <c r="K73" s="40">
        <v>5230410</v>
      </c>
      <c r="L73" s="40">
        <v>153732</v>
      </c>
      <c r="M73" s="40">
        <v>487755</v>
      </c>
    </row>
    <row r="74" spans="1:13" x14ac:dyDescent="0.25">
      <c r="A74" s="12">
        <v>1434</v>
      </c>
      <c r="B74" s="12">
        <v>600170896</v>
      </c>
      <c r="C74" s="12">
        <f>_xlfn.XLOOKUP(A74,[1]List1!$A$4:$A$60,[1]List1!$C$4:$C$60)</f>
        <v>528714</v>
      </c>
      <c r="D74" s="12" t="s">
        <v>42</v>
      </c>
      <c r="E74" s="13">
        <v>3123</v>
      </c>
      <c r="F74" s="13" t="s">
        <v>12</v>
      </c>
      <c r="G74" s="13" t="s">
        <v>13</v>
      </c>
      <c r="H74" s="39">
        <v>10826979</v>
      </c>
      <c r="I74" s="39">
        <v>7651662</v>
      </c>
      <c r="J74" s="39">
        <v>114999</v>
      </c>
      <c r="K74" s="39">
        <v>2625132</v>
      </c>
      <c r="L74" s="39">
        <v>76518</v>
      </c>
      <c r="M74" s="39">
        <v>358668</v>
      </c>
    </row>
    <row r="75" spans="1:13" x14ac:dyDescent="0.25">
      <c r="A75" s="12">
        <v>1434</v>
      </c>
      <c r="B75" s="12">
        <v>600170896</v>
      </c>
      <c r="C75" s="12">
        <f>_xlfn.XLOOKUP(A75,[1]List1!$A$4:$A$60,[1]List1!$C$4:$C$60)</f>
        <v>528714</v>
      </c>
      <c r="D75" s="12" t="s">
        <v>42</v>
      </c>
      <c r="E75" s="13">
        <v>3147</v>
      </c>
      <c r="F75" s="13" t="s">
        <v>22</v>
      </c>
      <c r="G75" s="13" t="s">
        <v>13</v>
      </c>
      <c r="H75" s="39">
        <v>768264</v>
      </c>
      <c r="I75" s="39">
        <v>569928</v>
      </c>
      <c r="J75" s="39">
        <v>0</v>
      </c>
      <c r="K75" s="39">
        <v>192636</v>
      </c>
      <c r="L75" s="39">
        <v>5700</v>
      </c>
      <c r="M75" s="39">
        <v>0</v>
      </c>
    </row>
    <row r="76" spans="1:13" x14ac:dyDescent="0.25">
      <c r="A76" s="14"/>
      <c r="B76" s="14"/>
      <c r="C76" s="14"/>
      <c r="D76" s="15" t="s">
        <v>42</v>
      </c>
      <c r="E76" s="16"/>
      <c r="F76" s="16"/>
      <c r="G76" s="16"/>
      <c r="H76" s="40">
        <v>11595243</v>
      </c>
      <c r="I76" s="40">
        <v>8221590</v>
      </c>
      <c r="J76" s="40">
        <v>114999</v>
      </c>
      <c r="K76" s="40">
        <v>2817768</v>
      </c>
      <c r="L76" s="40">
        <v>82218</v>
      </c>
      <c r="M76" s="40">
        <v>358668</v>
      </c>
    </row>
    <row r="77" spans="1:13" x14ac:dyDescent="0.25">
      <c r="A77" s="12">
        <v>1436</v>
      </c>
      <c r="B77" s="12">
        <v>600170900</v>
      </c>
      <c r="C77" s="12">
        <f>_xlfn.XLOOKUP(A77,[1]List1!$A$4:$A$60,[1]List1!$C$4:$C$60)</f>
        <v>87891</v>
      </c>
      <c r="D77" s="12" t="s">
        <v>43</v>
      </c>
      <c r="E77" s="13">
        <v>3123</v>
      </c>
      <c r="F77" s="13" t="s">
        <v>12</v>
      </c>
      <c r="G77" s="13" t="s">
        <v>13</v>
      </c>
      <c r="H77" s="39">
        <v>10661634</v>
      </c>
      <c r="I77" s="39">
        <v>7876965</v>
      </c>
      <c r="J77" s="39">
        <v>32499</v>
      </c>
      <c r="K77" s="39">
        <v>2673399</v>
      </c>
      <c r="L77" s="39">
        <v>78771</v>
      </c>
      <c r="M77" s="39">
        <v>0</v>
      </c>
    </row>
    <row r="78" spans="1:13" x14ac:dyDescent="0.25">
      <c r="A78" s="12">
        <v>1436</v>
      </c>
      <c r="B78" s="12">
        <v>600170900</v>
      </c>
      <c r="C78" s="12">
        <f>_xlfn.XLOOKUP(A78,[1]List1!$A$4:$A$60,[1]List1!$C$4:$C$60)</f>
        <v>87891</v>
      </c>
      <c r="D78" s="12" t="s">
        <v>43</v>
      </c>
      <c r="E78" s="13">
        <v>3147</v>
      </c>
      <c r="F78" s="13" t="s">
        <v>22</v>
      </c>
      <c r="G78" s="13" t="s">
        <v>13</v>
      </c>
      <c r="H78" s="39">
        <v>1507221</v>
      </c>
      <c r="I78" s="39">
        <v>991065</v>
      </c>
      <c r="J78" s="39">
        <v>128001</v>
      </c>
      <c r="K78" s="39">
        <v>378243</v>
      </c>
      <c r="L78" s="39">
        <v>9912</v>
      </c>
      <c r="M78" s="39">
        <v>0</v>
      </c>
    </row>
    <row r="79" spans="1:13" x14ac:dyDescent="0.25">
      <c r="A79" s="14"/>
      <c r="B79" s="14"/>
      <c r="C79" s="14"/>
      <c r="D79" s="15" t="s">
        <v>43</v>
      </c>
      <c r="E79" s="16"/>
      <c r="F79" s="16"/>
      <c r="G79" s="16"/>
      <c r="H79" s="40">
        <v>12168855</v>
      </c>
      <c r="I79" s="40">
        <v>8868030</v>
      </c>
      <c r="J79" s="40">
        <v>160500</v>
      </c>
      <c r="K79" s="40">
        <v>3051642</v>
      </c>
      <c r="L79" s="40">
        <v>88683</v>
      </c>
      <c r="M79" s="40">
        <v>0</v>
      </c>
    </row>
    <row r="80" spans="1:13" x14ac:dyDescent="0.25">
      <c r="A80" s="12">
        <v>1437</v>
      </c>
      <c r="B80" s="12">
        <v>600010104</v>
      </c>
      <c r="C80" s="12">
        <f>_xlfn.XLOOKUP(A80,[1]List1!$A$4:$A$60,[1]List1!$C$4:$C$60)</f>
        <v>14451018</v>
      </c>
      <c r="D80" s="12" t="s">
        <v>44</v>
      </c>
      <c r="E80" s="13">
        <v>3123</v>
      </c>
      <c r="F80" s="13" t="s">
        <v>12</v>
      </c>
      <c r="G80" s="13" t="s">
        <v>13</v>
      </c>
      <c r="H80" s="39">
        <v>26893524</v>
      </c>
      <c r="I80" s="39">
        <v>19912278</v>
      </c>
      <c r="J80" s="39">
        <v>38694</v>
      </c>
      <c r="K80" s="39">
        <v>6743430</v>
      </c>
      <c r="L80" s="39">
        <v>199122</v>
      </c>
      <c r="M80" s="39">
        <v>0</v>
      </c>
    </row>
    <row r="81" spans="1:13" x14ac:dyDescent="0.25">
      <c r="A81" s="14"/>
      <c r="B81" s="14"/>
      <c r="C81" s="14"/>
      <c r="D81" s="15" t="s">
        <v>44</v>
      </c>
      <c r="E81" s="16"/>
      <c r="F81" s="16"/>
      <c r="G81" s="16"/>
      <c r="H81" s="40">
        <v>26893524</v>
      </c>
      <c r="I81" s="40">
        <v>19912278</v>
      </c>
      <c r="J81" s="40">
        <v>38694</v>
      </c>
      <c r="K81" s="40">
        <v>6743430</v>
      </c>
      <c r="L81" s="40">
        <v>199122</v>
      </c>
      <c r="M81" s="40">
        <v>0</v>
      </c>
    </row>
    <row r="82" spans="1:13" x14ac:dyDescent="0.25">
      <c r="A82" s="12">
        <v>1438</v>
      </c>
      <c r="B82" s="12">
        <v>600010490</v>
      </c>
      <c r="C82" s="12">
        <f>_xlfn.XLOOKUP(A82,[1]List1!$A$4:$A$60,[1]List1!$C$4:$C$60)</f>
        <v>18385036</v>
      </c>
      <c r="D82" s="12" t="s">
        <v>45</v>
      </c>
      <c r="E82" s="13">
        <v>3122</v>
      </c>
      <c r="F82" s="13" t="s">
        <v>12</v>
      </c>
      <c r="G82" s="13" t="s">
        <v>13</v>
      </c>
      <c r="H82" s="39">
        <v>10677075</v>
      </c>
      <c r="I82" s="39">
        <v>7807740</v>
      </c>
      <c r="J82" s="39">
        <v>0</v>
      </c>
      <c r="K82" s="39">
        <v>2639016</v>
      </c>
      <c r="L82" s="39">
        <v>78078</v>
      </c>
      <c r="M82" s="39">
        <v>152241</v>
      </c>
    </row>
    <row r="83" spans="1:13" x14ac:dyDescent="0.25">
      <c r="A83" s="14"/>
      <c r="B83" s="14"/>
      <c r="C83" s="14"/>
      <c r="D83" s="15" t="s">
        <v>45</v>
      </c>
      <c r="E83" s="16"/>
      <c r="F83" s="16"/>
      <c r="G83" s="16"/>
      <c r="H83" s="40">
        <v>10677075</v>
      </c>
      <c r="I83" s="40">
        <v>7807740</v>
      </c>
      <c r="J83" s="40">
        <v>0</v>
      </c>
      <c r="K83" s="40">
        <v>2639016</v>
      </c>
      <c r="L83" s="40">
        <v>78078</v>
      </c>
      <c r="M83" s="40">
        <v>152241</v>
      </c>
    </row>
    <row r="84" spans="1:13" x14ac:dyDescent="0.25">
      <c r="A84" s="12">
        <v>1440</v>
      </c>
      <c r="B84" s="12">
        <v>600010481</v>
      </c>
      <c r="C84" s="12">
        <f>_xlfn.XLOOKUP(A84,[1]List1!$A$4:$A$60,[1]List1!$C$4:$C$60)</f>
        <v>140147</v>
      </c>
      <c r="D84" s="12" t="s">
        <v>46</v>
      </c>
      <c r="E84" s="13">
        <v>3123</v>
      </c>
      <c r="F84" s="13" t="s">
        <v>12</v>
      </c>
      <c r="G84" s="13" t="s">
        <v>13</v>
      </c>
      <c r="H84" s="39">
        <v>8404554</v>
      </c>
      <c r="I84" s="39">
        <v>6234831</v>
      </c>
      <c r="J84" s="39">
        <v>0</v>
      </c>
      <c r="K84" s="39">
        <v>2107374</v>
      </c>
      <c r="L84" s="39">
        <v>62349</v>
      </c>
      <c r="M84" s="39">
        <v>0</v>
      </c>
    </row>
    <row r="85" spans="1:13" x14ac:dyDescent="0.25">
      <c r="A85" s="12">
        <v>1440</v>
      </c>
      <c r="B85" s="12">
        <v>600010481</v>
      </c>
      <c r="C85" s="12">
        <f>_xlfn.XLOOKUP(A85,[1]List1!$A$4:$A$60,[1]List1!$C$4:$C$60)</f>
        <v>140147</v>
      </c>
      <c r="D85" s="12" t="s">
        <v>46</v>
      </c>
      <c r="E85" s="13">
        <v>3147</v>
      </c>
      <c r="F85" s="13" t="s">
        <v>22</v>
      </c>
      <c r="G85" s="13" t="s">
        <v>13</v>
      </c>
      <c r="H85" s="39">
        <v>1365579</v>
      </c>
      <c r="I85" s="39">
        <v>1013040</v>
      </c>
      <c r="J85" s="39">
        <v>0</v>
      </c>
      <c r="K85" s="39">
        <v>342408</v>
      </c>
      <c r="L85" s="39">
        <v>10131</v>
      </c>
      <c r="M85" s="39">
        <v>0</v>
      </c>
    </row>
    <row r="86" spans="1:13" x14ac:dyDescent="0.25">
      <c r="A86" s="14"/>
      <c r="B86" s="14"/>
      <c r="C86" s="14"/>
      <c r="D86" s="15" t="s">
        <v>46</v>
      </c>
      <c r="E86" s="16"/>
      <c r="F86" s="16"/>
      <c r="G86" s="16"/>
      <c r="H86" s="40">
        <v>9770133</v>
      </c>
      <c r="I86" s="40">
        <v>7247871</v>
      </c>
      <c r="J86" s="40">
        <v>0</v>
      </c>
      <c r="K86" s="40">
        <v>2449782</v>
      </c>
      <c r="L86" s="40">
        <v>72480</v>
      </c>
      <c r="M86" s="40">
        <v>0</v>
      </c>
    </row>
    <row r="87" spans="1:13" x14ac:dyDescent="0.25">
      <c r="A87" s="12">
        <v>1442</v>
      </c>
      <c r="B87" s="12">
        <v>600010686</v>
      </c>
      <c r="C87" s="12">
        <f>_xlfn.XLOOKUP(A87,[1]List1!$A$4:$A$60,[1]List1!$C$4:$C$60)</f>
        <v>555053</v>
      </c>
      <c r="D87" s="12" t="s">
        <v>47</v>
      </c>
      <c r="E87" s="13">
        <v>3123</v>
      </c>
      <c r="F87" s="13" t="s">
        <v>12</v>
      </c>
      <c r="G87" s="13" t="s">
        <v>13</v>
      </c>
      <c r="H87" s="39">
        <v>14152242</v>
      </c>
      <c r="I87" s="39">
        <v>10493733</v>
      </c>
      <c r="J87" s="39">
        <v>5001</v>
      </c>
      <c r="K87" s="39">
        <v>3548571</v>
      </c>
      <c r="L87" s="39">
        <v>104937</v>
      </c>
      <c r="M87" s="39">
        <v>0</v>
      </c>
    </row>
    <row r="88" spans="1:13" x14ac:dyDescent="0.25">
      <c r="A88" s="14"/>
      <c r="B88" s="14"/>
      <c r="C88" s="14"/>
      <c r="D88" s="15" t="s">
        <v>47</v>
      </c>
      <c r="E88" s="16"/>
      <c r="F88" s="16"/>
      <c r="G88" s="16"/>
      <c r="H88" s="40">
        <v>14152242</v>
      </c>
      <c r="I88" s="40">
        <v>10493733</v>
      </c>
      <c r="J88" s="40">
        <v>5001</v>
      </c>
      <c r="K88" s="40">
        <v>3548571</v>
      </c>
      <c r="L88" s="40">
        <v>104937</v>
      </c>
      <c r="M88" s="40">
        <v>0</v>
      </c>
    </row>
    <row r="89" spans="1:13" x14ac:dyDescent="0.25">
      <c r="A89" s="12">
        <v>1443</v>
      </c>
      <c r="B89" s="12">
        <v>600170918</v>
      </c>
      <c r="C89" s="12">
        <f>_xlfn.XLOOKUP(A89,[1]List1!$A$4:$A$60,[1]List1!$C$4:$C$60)</f>
        <v>15043151</v>
      </c>
      <c r="D89" s="12" t="s">
        <v>48</v>
      </c>
      <c r="E89" s="13">
        <v>3122</v>
      </c>
      <c r="F89" s="13" t="s">
        <v>12</v>
      </c>
      <c r="G89" s="13" t="s">
        <v>13</v>
      </c>
      <c r="H89" s="39">
        <v>7804653</v>
      </c>
      <c r="I89" s="39">
        <v>5739924</v>
      </c>
      <c r="J89" s="39">
        <v>50250</v>
      </c>
      <c r="K89" s="39">
        <v>1957080</v>
      </c>
      <c r="L89" s="39">
        <v>57399</v>
      </c>
      <c r="M89" s="39">
        <v>0</v>
      </c>
    </row>
    <row r="90" spans="1:13" x14ac:dyDescent="0.25">
      <c r="A90" s="12">
        <v>1443</v>
      </c>
      <c r="B90" s="12">
        <v>600170918</v>
      </c>
      <c r="C90" s="12">
        <f>_xlfn.XLOOKUP(A90,[1]List1!$A$4:$A$60,[1]List1!$C$4:$C$60)</f>
        <v>15043151</v>
      </c>
      <c r="D90" s="12" t="s">
        <v>48</v>
      </c>
      <c r="E90" s="13">
        <v>3147</v>
      </c>
      <c r="F90" s="13" t="s">
        <v>22</v>
      </c>
      <c r="G90" s="13" t="s">
        <v>13</v>
      </c>
      <c r="H90" s="39">
        <v>811467</v>
      </c>
      <c r="I90" s="39">
        <v>584238</v>
      </c>
      <c r="J90" s="39">
        <v>17874</v>
      </c>
      <c r="K90" s="39">
        <v>203514</v>
      </c>
      <c r="L90" s="39">
        <v>5841</v>
      </c>
      <c r="M90" s="39">
        <v>0</v>
      </c>
    </row>
    <row r="91" spans="1:13" x14ac:dyDescent="0.25">
      <c r="A91" s="14"/>
      <c r="B91" s="14"/>
      <c r="C91" s="14"/>
      <c r="D91" s="15" t="s">
        <v>48</v>
      </c>
      <c r="E91" s="16"/>
      <c r="F91" s="16"/>
      <c r="G91" s="16"/>
      <c r="H91" s="40">
        <v>8616120</v>
      </c>
      <c r="I91" s="40">
        <v>6324162</v>
      </c>
      <c r="J91" s="40">
        <v>68124</v>
      </c>
      <c r="K91" s="40">
        <v>2160594</v>
      </c>
      <c r="L91" s="40">
        <v>63240</v>
      </c>
      <c r="M91" s="40">
        <v>0</v>
      </c>
    </row>
    <row r="92" spans="1:13" x14ac:dyDescent="0.25">
      <c r="A92" s="12">
        <v>1448</v>
      </c>
      <c r="B92" s="12">
        <v>600010678</v>
      </c>
      <c r="C92" s="12">
        <f>_xlfn.XLOOKUP(A92,[1]List1!$A$4:$A$60,[1]List1!$C$4:$C$60)</f>
        <v>82554</v>
      </c>
      <c r="D92" s="12" t="s">
        <v>49</v>
      </c>
      <c r="E92" s="13">
        <v>3123</v>
      </c>
      <c r="F92" s="13" t="s">
        <v>12</v>
      </c>
      <c r="G92" s="13" t="s">
        <v>13</v>
      </c>
      <c r="H92" s="39">
        <v>17989233</v>
      </c>
      <c r="I92" s="39">
        <v>13250124</v>
      </c>
      <c r="J92" s="39">
        <v>95715</v>
      </c>
      <c r="K92" s="39">
        <v>4510893</v>
      </c>
      <c r="L92" s="39">
        <v>132501</v>
      </c>
      <c r="M92" s="39">
        <v>0</v>
      </c>
    </row>
    <row r="93" spans="1:13" x14ac:dyDescent="0.25">
      <c r="A93" s="12">
        <v>1448</v>
      </c>
      <c r="B93" s="12">
        <v>600010678</v>
      </c>
      <c r="C93" s="12">
        <f>_xlfn.XLOOKUP(A93,[1]List1!$A$4:$A$60,[1]List1!$C$4:$C$60)</f>
        <v>82554</v>
      </c>
      <c r="D93" s="12" t="s">
        <v>49</v>
      </c>
      <c r="E93" s="13">
        <v>3147</v>
      </c>
      <c r="F93" s="13" t="s">
        <v>22</v>
      </c>
      <c r="G93" s="13" t="s">
        <v>13</v>
      </c>
      <c r="H93" s="39">
        <v>947550</v>
      </c>
      <c r="I93" s="39">
        <v>702930</v>
      </c>
      <c r="J93" s="39">
        <v>0</v>
      </c>
      <c r="K93" s="39">
        <v>237591</v>
      </c>
      <c r="L93" s="39">
        <v>7029</v>
      </c>
      <c r="M93" s="39">
        <v>0</v>
      </c>
    </row>
    <row r="94" spans="1:13" x14ac:dyDescent="0.25">
      <c r="A94" s="14"/>
      <c r="B94" s="14"/>
      <c r="C94" s="14"/>
      <c r="D94" s="15" t="s">
        <v>49</v>
      </c>
      <c r="E94" s="16"/>
      <c r="F94" s="16"/>
      <c r="G94" s="16"/>
      <c r="H94" s="40">
        <v>18936783</v>
      </c>
      <c r="I94" s="40">
        <v>13953054</v>
      </c>
      <c r="J94" s="40">
        <v>95715</v>
      </c>
      <c r="K94" s="40">
        <v>4748484</v>
      </c>
      <c r="L94" s="40">
        <v>139530</v>
      </c>
      <c r="M94" s="40">
        <v>0</v>
      </c>
    </row>
    <row r="95" spans="1:13" x14ac:dyDescent="0.25">
      <c r="A95" s="12">
        <v>1450</v>
      </c>
      <c r="B95" s="12">
        <v>600023460</v>
      </c>
      <c r="C95" s="12">
        <f>_xlfn.XLOOKUP(A95,[1]List1!$A$4:$A$60,[1]List1!$C$4:$C$60)</f>
        <v>46746862</v>
      </c>
      <c r="D95" s="12" t="s">
        <v>50</v>
      </c>
      <c r="E95" s="13">
        <v>3124</v>
      </c>
      <c r="F95" s="13" t="s">
        <v>12</v>
      </c>
      <c r="G95" s="13" t="s">
        <v>13</v>
      </c>
      <c r="H95" s="39">
        <v>12800466</v>
      </c>
      <c r="I95" s="39">
        <v>9488451</v>
      </c>
      <c r="J95" s="39">
        <v>7500</v>
      </c>
      <c r="K95" s="39">
        <v>3209631</v>
      </c>
      <c r="L95" s="39">
        <v>94884</v>
      </c>
      <c r="M95" s="39">
        <v>0</v>
      </c>
    </row>
    <row r="96" spans="1:13" x14ac:dyDescent="0.25">
      <c r="A96" s="12">
        <v>1450</v>
      </c>
      <c r="B96" s="12">
        <v>600023460</v>
      </c>
      <c r="C96" s="12">
        <f>_xlfn.XLOOKUP(A96,[1]List1!$A$4:$A$60,[1]List1!$C$4:$C$60)</f>
        <v>46746862</v>
      </c>
      <c r="D96" s="12" t="s">
        <v>50</v>
      </c>
      <c r="E96" s="13">
        <v>3145</v>
      </c>
      <c r="F96" s="21" t="s">
        <v>51</v>
      </c>
      <c r="G96" s="13" t="s">
        <v>13</v>
      </c>
      <c r="H96" s="39">
        <v>806310</v>
      </c>
      <c r="I96" s="39">
        <v>598152</v>
      </c>
      <c r="J96" s="39">
        <v>0</v>
      </c>
      <c r="K96" s="39">
        <v>202176</v>
      </c>
      <c r="L96" s="39">
        <v>5982</v>
      </c>
      <c r="M96" s="39">
        <v>0</v>
      </c>
    </row>
    <row r="97" spans="1:13" x14ac:dyDescent="0.25">
      <c r="A97" s="12">
        <v>1450</v>
      </c>
      <c r="B97" s="12">
        <v>600023460</v>
      </c>
      <c r="C97" s="12">
        <f>_xlfn.XLOOKUP(A97,[1]List1!$A$4:$A$60,[1]List1!$C$4:$C$60)</f>
        <v>46746862</v>
      </c>
      <c r="D97" s="12" t="s">
        <v>50</v>
      </c>
      <c r="E97" s="13">
        <v>3147</v>
      </c>
      <c r="F97" s="13" t="s">
        <v>22</v>
      </c>
      <c r="G97" s="13" t="s">
        <v>13</v>
      </c>
      <c r="H97" s="39">
        <v>680814</v>
      </c>
      <c r="I97" s="39">
        <v>505053</v>
      </c>
      <c r="J97" s="39">
        <v>0</v>
      </c>
      <c r="K97" s="39">
        <v>170709</v>
      </c>
      <c r="L97" s="39">
        <v>5052</v>
      </c>
      <c r="M97" s="39">
        <v>0</v>
      </c>
    </row>
    <row r="98" spans="1:13" x14ac:dyDescent="0.25">
      <c r="A98" s="14"/>
      <c r="B98" s="14"/>
      <c r="C98" s="14"/>
      <c r="D98" s="15" t="s">
        <v>50</v>
      </c>
      <c r="E98" s="16"/>
      <c r="F98" s="16"/>
      <c r="G98" s="16"/>
      <c r="H98" s="40">
        <v>14287590</v>
      </c>
      <c r="I98" s="40">
        <v>10591656</v>
      </c>
      <c r="J98" s="40">
        <v>7500</v>
      </c>
      <c r="K98" s="40">
        <v>3582516</v>
      </c>
      <c r="L98" s="40">
        <v>105918</v>
      </c>
      <c r="M98" s="40">
        <v>0</v>
      </c>
    </row>
    <row r="99" spans="1:13" x14ac:dyDescent="0.25">
      <c r="A99" s="12">
        <v>1452</v>
      </c>
      <c r="B99" s="12">
        <v>691000093</v>
      </c>
      <c r="C99" s="12">
        <f>_xlfn.XLOOKUP(A99,[1]List1!$A$4:$A$60,[1]List1!$C$4:$C$60)</f>
        <v>75129507</v>
      </c>
      <c r="D99" s="12" t="s">
        <v>52</v>
      </c>
      <c r="E99" s="13">
        <v>3122</v>
      </c>
      <c r="F99" s="13" t="s">
        <v>12</v>
      </c>
      <c r="G99" s="13" t="s">
        <v>13</v>
      </c>
      <c r="H99" s="39">
        <v>12668280</v>
      </c>
      <c r="I99" s="39">
        <v>9337824</v>
      </c>
      <c r="J99" s="39">
        <v>0</v>
      </c>
      <c r="K99" s="39">
        <v>3156186</v>
      </c>
      <c r="L99" s="39">
        <v>93378</v>
      </c>
      <c r="M99" s="39">
        <v>80892</v>
      </c>
    </row>
    <row r="100" spans="1:13" x14ac:dyDescent="0.25">
      <c r="A100" s="12">
        <v>1452</v>
      </c>
      <c r="B100" s="12">
        <v>691000093</v>
      </c>
      <c r="C100" s="12">
        <f>_xlfn.XLOOKUP(A100,[1]List1!$A$4:$A$60,[1]List1!$C$4:$C$60)</f>
        <v>75129507</v>
      </c>
      <c r="D100" s="12" t="s">
        <v>52</v>
      </c>
      <c r="E100" s="13">
        <v>3147</v>
      </c>
      <c r="F100" s="13" t="s">
        <v>22</v>
      </c>
      <c r="G100" s="13" t="s">
        <v>13</v>
      </c>
      <c r="H100" s="39">
        <v>709053</v>
      </c>
      <c r="I100" s="39">
        <v>526005</v>
      </c>
      <c r="J100" s="39">
        <v>0</v>
      </c>
      <c r="K100" s="39">
        <v>177789</v>
      </c>
      <c r="L100" s="39">
        <v>5259</v>
      </c>
      <c r="M100" s="39">
        <v>0</v>
      </c>
    </row>
    <row r="101" spans="1:13" x14ac:dyDescent="0.25">
      <c r="A101" s="14"/>
      <c r="B101" s="14"/>
      <c r="C101" s="14"/>
      <c r="D101" s="15" t="s">
        <v>52</v>
      </c>
      <c r="E101" s="16"/>
      <c r="F101" s="16"/>
      <c r="G101" s="16"/>
      <c r="H101" s="40">
        <v>13377333</v>
      </c>
      <c r="I101" s="40">
        <v>9863829</v>
      </c>
      <c r="J101" s="40">
        <v>0</v>
      </c>
      <c r="K101" s="40">
        <v>3333975</v>
      </c>
      <c r="L101" s="40">
        <v>98637</v>
      </c>
      <c r="M101" s="40">
        <v>80892</v>
      </c>
    </row>
    <row r="102" spans="1:13" x14ac:dyDescent="0.25">
      <c r="A102" s="12">
        <v>1455</v>
      </c>
      <c r="B102" s="12">
        <v>600023401</v>
      </c>
      <c r="C102" s="12">
        <f>_xlfn.XLOOKUP(A102,[1]List1!$A$4:$A$60,[1]List1!$C$4:$C$60)</f>
        <v>46748059</v>
      </c>
      <c r="D102" s="12" t="s">
        <v>53</v>
      </c>
      <c r="E102" s="13">
        <v>3112</v>
      </c>
      <c r="F102" s="13" t="s">
        <v>40</v>
      </c>
      <c r="G102" s="13" t="s">
        <v>13</v>
      </c>
      <c r="H102" s="39">
        <v>1756779</v>
      </c>
      <c r="I102" s="39">
        <v>1303248</v>
      </c>
      <c r="J102" s="39">
        <v>0</v>
      </c>
      <c r="K102" s="39">
        <v>440499</v>
      </c>
      <c r="L102" s="39">
        <v>13032</v>
      </c>
      <c r="M102" s="39">
        <v>0</v>
      </c>
    </row>
    <row r="103" spans="1:13" x14ac:dyDescent="0.25">
      <c r="A103" s="12">
        <v>1455</v>
      </c>
      <c r="B103" s="12">
        <v>600023401</v>
      </c>
      <c r="C103" s="12">
        <f>_xlfn.XLOOKUP(A103,[1]List1!$A$4:$A$60,[1]List1!$C$4:$C$60)</f>
        <v>46748059</v>
      </c>
      <c r="D103" s="12" t="s">
        <v>53</v>
      </c>
      <c r="E103" s="13">
        <v>3114</v>
      </c>
      <c r="F103" s="13" t="s">
        <v>54</v>
      </c>
      <c r="G103" s="13" t="s">
        <v>13</v>
      </c>
      <c r="H103" s="39">
        <v>10497771</v>
      </c>
      <c r="I103" s="39">
        <v>7787664</v>
      </c>
      <c r="J103" s="39">
        <v>0</v>
      </c>
      <c r="K103" s="39">
        <v>2632230</v>
      </c>
      <c r="L103" s="39">
        <v>77877</v>
      </c>
      <c r="M103" s="39">
        <v>0</v>
      </c>
    </row>
    <row r="104" spans="1:13" x14ac:dyDescent="0.25">
      <c r="A104" s="12">
        <v>1455</v>
      </c>
      <c r="B104" s="12">
        <v>600023401</v>
      </c>
      <c r="C104" s="12">
        <f>_xlfn.XLOOKUP(A104,[1]List1!$A$4:$A$60,[1]List1!$C$4:$C$60)</f>
        <v>46748059</v>
      </c>
      <c r="D104" s="12" t="s">
        <v>53</v>
      </c>
      <c r="E104" s="13">
        <v>3143</v>
      </c>
      <c r="F104" s="13" t="s">
        <v>55</v>
      </c>
      <c r="G104" s="13" t="s">
        <v>13</v>
      </c>
      <c r="H104" s="39">
        <v>1105821</v>
      </c>
      <c r="I104" s="39">
        <v>820344</v>
      </c>
      <c r="J104" s="39">
        <v>0</v>
      </c>
      <c r="K104" s="39">
        <v>277275</v>
      </c>
      <c r="L104" s="39">
        <v>8202</v>
      </c>
      <c r="M104" s="39">
        <v>0</v>
      </c>
    </row>
    <row r="105" spans="1:13" x14ac:dyDescent="0.25">
      <c r="A105" s="12">
        <v>1455</v>
      </c>
      <c r="B105" s="12">
        <v>600023401</v>
      </c>
      <c r="C105" s="12">
        <f>_xlfn.XLOOKUP(A105,[1]List1!$A$4:$A$60,[1]List1!$C$4:$C$60)</f>
        <v>46748059</v>
      </c>
      <c r="D105" s="12" t="s">
        <v>53</v>
      </c>
      <c r="E105" s="13">
        <v>3145</v>
      </c>
      <c r="F105" s="21" t="s">
        <v>51</v>
      </c>
      <c r="G105" s="13" t="s">
        <v>13</v>
      </c>
      <c r="H105" s="39">
        <v>1328166</v>
      </c>
      <c r="I105" s="39">
        <v>985287</v>
      </c>
      <c r="J105" s="39">
        <v>0</v>
      </c>
      <c r="K105" s="39">
        <v>333027</v>
      </c>
      <c r="L105" s="39">
        <v>9852</v>
      </c>
      <c r="M105" s="39">
        <v>0</v>
      </c>
    </row>
    <row r="106" spans="1:13" x14ac:dyDescent="0.25">
      <c r="A106" s="14"/>
      <c r="B106" s="14"/>
      <c r="C106" s="14"/>
      <c r="D106" s="15" t="s">
        <v>53</v>
      </c>
      <c r="E106" s="16"/>
      <c r="F106" s="16"/>
      <c r="G106" s="16"/>
      <c r="H106" s="40">
        <v>14688537</v>
      </c>
      <c r="I106" s="40">
        <v>10896543</v>
      </c>
      <c r="J106" s="40">
        <v>0</v>
      </c>
      <c r="K106" s="40">
        <v>3683031</v>
      </c>
      <c r="L106" s="40">
        <v>108963</v>
      </c>
      <c r="M106" s="40">
        <v>0</v>
      </c>
    </row>
    <row r="107" spans="1:13" x14ac:dyDescent="0.25">
      <c r="A107" s="12">
        <v>1456</v>
      </c>
      <c r="B107" s="12">
        <v>600023427</v>
      </c>
      <c r="C107" s="12">
        <f>_xlfn.XLOOKUP(A107,[1]List1!$A$4:$A$60,[1]List1!$C$4:$C$60)</f>
        <v>46749799</v>
      </c>
      <c r="D107" s="12" t="s">
        <v>56</v>
      </c>
      <c r="E107" s="13">
        <v>3112</v>
      </c>
      <c r="F107" s="13" t="s">
        <v>40</v>
      </c>
      <c r="G107" s="13" t="s">
        <v>13</v>
      </c>
      <c r="H107" s="39">
        <v>3205314</v>
      </c>
      <c r="I107" s="39">
        <v>2377830</v>
      </c>
      <c r="J107" s="39">
        <v>0</v>
      </c>
      <c r="K107" s="39">
        <v>803706</v>
      </c>
      <c r="L107" s="39">
        <v>23778</v>
      </c>
      <c r="M107" s="39">
        <v>0</v>
      </c>
    </row>
    <row r="108" spans="1:13" x14ac:dyDescent="0.25">
      <c r="A108" s="12">
        <v>1456</v>
      </c>
      <c r="B108" s="12">
        <v>600023427</v>
      </c>
      <c r="C108" s="12">
        <f>_xlfn.XLOOKUP(A108,[1]List1!$A$4:$A$60,[1]List1!$C$4:$C$60)</f>
        <v>46749799</v>
      </c>
      <c r="D108" s="12" t="s">
        <v>56</v>
      </c>
      <c r="E108" s="13">
        <v>3114</v>
      </c>
      <c r="F108" s="13" t="s">
        <v>54</v>
      </c>
      <c r="G108" s="13" t="s">
        <v>13</v>
      </c>
      <c r="H108" s="39">
        <v>26025783</v>
      </c>
      <c r="I108" s="39">
        <v>19306959</v>
      </c>
      <c r="J108" s="39">
        <v>0</v>
      </c>
      <c r="K108" s="39">
        <v>6525753</v>
      </c>
      <c r="L108" s="39">
        <v>193071</v>
      </c>
      <c r="M108" s="39">
        <v>0</v>
      </c>
    </row>
    <row r="109" spans="1:13" x14ac:dyDescent="0.25">
      <c r="A109" s="12">
        <v>1456</v>
      </c>
      <c r="B109" s="12">
        <v>600023427</v>
      </c>
      <c r="C109" s="12">
        <f>_xlfn.XLOOKUP(A109,[1]List1!$A$4:$A$60,[1]List1!$C$4:$C$60)</f>
        <v>46749799</v>
      </c>
      <c r="D109" s="12" t="s">
        <v>56</v>
      </c>
      <c r="E109" s="13">
        <v>3143</v>
      </c>
      <c r="F109" s="13" t="s">
        <v>55</v>
      </c>
      <c r="G109" s="13" t="s">
        <v>13</v>
      </c>
      <c r="H109" s="39">
        <v>3239304</v>
      </c>
      <c r="I109" s="39">
        <v>2403045</v>
      </c>
      <c r="J109" s="39">
        <v>0</v>
      </c>
      <c r="K109" s="39">
        <v>812229</v>
      </c>
      <c r="L109" s="39">
        <v>24030</v>
      </c>
      <c r="M109" s="39">
        <v>0</v>
      </c>
    </row>
    <row r="110" spans="1:13" x14ac:dyDescent="0.25">
      <c r="A110" s="12">
        <v>1456</v>
      </c>
      <c r="B110" s="12">
        <v>600023427</v>
      </c>
      <c r="C110" s="12">
        <f>_xlfn.XLOOKUP(A110,[1]List1!$A$4:$A$60,[1]List1!$C$4:$C$60)</f>
        <v>46749799</v>
      </c>
      <c r="D110" s="12" t="s">
        <v>56</v>
      </c>
      <c r="E110" s="13">
        <v>3146</v>
      </c>
      <c r="F110" s="13" t="s">
        <v>57</v>
      </c>
      <c r="G110" s="13" t="s">
        <v>13</v>
      </c>
      <c r="H110" s="39">
        <v>2461419</v>
      </c>
      <c r="I110" s="39">
        <v>1825977</v>
      </c>
      <c r="J110" s="39">
        <v>0</v>
      </c>
      <c r="K110" s="39">
        <v>617181</v>
      </c>
      <c r="L110" s="39">
        <v>18261</v>
      </c>
      <c r="M110" s="39">
        <v>0</v>
      </c>
    </row>
    <row r="111" spans="1:13" x14ac:dyDescent="0.25">
      <c r="A111" s="14"/>
      <c r="B111" s="14"/>
      <c r="C111" s="14"/>
      <c r="D111" s="15" t="s">
        <v>56</v>
      </c>
      <c r="E111" s="16"/>
      <c r="F111" s="16"/>
      <c r="G111" s="16"/>
      <c r="H111" s="40">
        <v>34931820</v>
      </c>
      <c r="I111" s="40">
        <v>25913811</v>
      </c>
      <c r="J111" s="40">
        <v>0</v>
      </c>
      <c r="K111" s="40">
        <v>8758869</v>
      </c>
      <c r="L111" s="40">
        <v>259140</v>
      </c>
      <c r="M111" s="40">
        <v>0</v>
      </c>
    </row>
    <row r="112" spans="1:13" x14ac:dyDescent="0.25">
      <c r="A112" s="12">
        <v>1457</v>
      </c>
      <c r="B112" s="12">
        <v>600023389</v>
      </c>
      <c r="C112" s="12">
        <f>_xlfn.XLOOKUP(A112,[1]List1!$A$4:$A$60,[1]List1!$C$4:$C$60)</f>
        <v>60254190</v>
      </c>
      <c r="D112" s="12" t="s">
        <v>58</v>
      </c>
      <c r="E112" s="13">
        <v>3114</v>
      </c>
      <c r="F112" s="13" t="s">
        <v>54</v>
      </c>
      <c r="G112" s="13" t="s">
        <v>13</v>
      </c>
      <c r="H112" s="39">
        <v>8426856</v>
      </c>
      <c r="I112" s="39">
        <v>6246414</v>
      </c>
      <c r="J112" s="39">
        <v>5001</v>
      </c>
      <c r="K112" s="39">
        <v>2112978</v>
      </c>
      <c r="L112" s="39">
        <v>62463</v>
      </c>
      <c r="M112" s="39">
        <v>0</v>
      </c>
    </row>
    <row r="113" spans="1:13" x14ac:dyDescent="0.25">
      <c r="A113" s="12">
        <v>1457</v>
      </c>
      <c r="B113" s="12">
        <v>600023389</v>
      </c>
      <c r="C113" s="12">
        <f>_xlfn.XLOOKUP(A113,[1]List1!$A$4:$A$60,[1]List1!$C$4:$C$60)</f>
        <v>60254190</v>
      </c>
      <c r="D113" s="12" t="s">
        <v>58</v>
      </c>
      <c r="E113" s="13">
        <v>3143</v>
      </c>
      <c r="F113" s="13" t="s">
        <v>55</v>
      </c>
      <c r="G113" s="13" t="s">
        <v>13</v>
      </c>
      <c r="H113" s="39">
        <v>544692</v>
      </c>
      <c r="I113" s="39">
        <v>404073</v>
      </c>
      <c r="J113" s="39">
        <v>0</v>
      </c>
      <c r="K113" s="39">
        <v>136578</v>
      </c>
      <c r="L113" s="39">
        <v>4041</v>
      </c>
      <c r="M113" s="39">
        <v>0</v>
      </c>
    </row>
    <row r="114" spans="1:13" x14ac:dyDescent="0.25">
      <c r="A114" s="12">
        <v>1457</v>
      </c>
      <c r="B114" s="12">
        <v>600023389</v>
      </c>
      <c r="C114" s="12">
        <f>_xlfn.XLOOKUP(A114,[1]List1!$A$4:$A$60,[1]List1!$C$4:$C$60)</f>
        <v>60254190</v>
      </c>
      <c r="D114" s="12" t="s">
        <v>58</v>
      </c>
      <c r="E114" s="13">
        <v>3146</v>
      </c>
      <c r="F114" s="13" t="s">
        <v>57</v>
      </c>
      <c r="G114" s="13" t="s">
        <v>13</v>
      </c>
      <c r="H114" s="39">
        <v>1164849</v>
      </c>
      <c r="I114" s="39">
        <v>864132</v>
      </c>
      <c r="J114" s="39">
        <v>0</v>
      </c>
      <c r="K114" s="39">
        <v>292077</v>
      </c>
      <c r="L114" s="39">
        <v>8640</v>
      </c>
      <c r="M114" s="39">
        <v>0</v>
      </c>
    </row>
    <row r="115" spans="1:13" x14ac:dyDescent="0.25">
      <c r="A115" s="14"/>
      <c r="B115" s="14"/>
      <c r="C115" s="14"/>
      <c r="D115" s="15" t="s">
        <v>58</v>
      </c>
      <c r="E115" s="16"/>
      <c r="F115" s="16"/>
      <c r="G115" s="16"/>
      <c r="H115" s="40">
        <v>10136397</v>
      </c>
      <c r="I115" s="40">
        <v>7514619</v>
      </c>
      <c r="J115" s="40">
        <v>5001</v>
      </c>
      <c r="K115" s="40">
        <v>2541633</v>
      </c>
      <c r="L115" s="40">
        <v>75144</v>
      </c>
      <c r="M115" s="40">
        <v>0</v>
      </c>
    </row>
    <row r="116" spans="1:13" x14ac:dyDescent="0.25">
      <c r="A116" s="12">
        <v>1459</v>
      </c>
      <c r="B116" s="12">
        <v>600023133</v>
      </c>
      <c r="C116" s="12">
        <f>_xlfn.XLOOKUP(A116,[1]List1!$A$4:$A$60,[1]List1!$C$4:$C$60)</f>
        <v>70842922</v>
      </c>
      <c r="D116" s="12" t="s">
        <v>59</v>
      </c>
      <c r="E116" s="13">
        <v>3112</v>
      </c>
      <c r="F116" s="13" t="s">
        <v>40</v>
      </c>
      <c r="G116" s="13" t="s">
        <v>13</v>
      </c>
      <c r="H116" s="39">
        <v>654723</v>
      </c>
      <c r="I116" s="39">
        <v>485700</v>
      </c>
      <c r="J116" s="39">
        <v>0</v>
      </c>
      <c r="K116" s="39">
        <v>164166</v>
      </c>
      <c r="L116" s="39">
        <v>4857</v>
      </c>
      <c r="M116" s="39">
        <v>0</v>
      </c>
    </row>
    <row r="117" spans="1:13" x14ac:dyDescent="0.25">
      <c r="A117" s="12">
        <v>1459</v>
      </c>
      <c r="B117" s="12">
        <v>600023133</v>
      </c>
      <c r="C117" s="12">
        <f>_xlfn.XLOOKUP(A117,[1]List1!$A$4:$A$60,[1]List1!$C$4:$C$60)</f>
        <v>70842922</v>
      </c>
      <c r="D117" s="12" t="s">
        <v>59</v>
      </c>
      <c r="E117" s="13">
        <v>3114</v>
      </c>
      <c r="F117" s="13" t="s">
        <v>54</v>
      </c>
      <c r="G117" s="13" t="s">
        <v>13</v>
      </c>
      <c r="H117" s="39">
        <v>841917</v>
      </c>
      <c r="I117" s="39">
        <v>624567</v>
      </c>
      <c r="J117" s="39">
        <v>0</v>
      </c>
      <c r="K117" s="39">
        <v>211104</v>
      </c>
      <c r="L117" s="39">
        <v>6246</v>
      </c>
      <c r="M117" s="39">
        <v>0</v>
      </c>
    </row>
    <row r="118" spans="1:13" x14ac:dyDescent="0.25">
      <c r="A118" s="14"/>
      <c r="B118" s="14"/>
      <c r="C118" s="14"/>
      <c r="D118" s="15" t="s">
        <v>59</v>
      </c>
      <c r="E118" s="16"/>
      <c r="F118" s="16"/>
      <c r="G118" s="16"/>
      <c r="H118" s="40">
        <v>1496640</v>
      </c>
      <c r="I118" s="40">
        <v>1110267</v>
      </c>
      <c r="J118" s="40">
        <v>0</v>
      </c>
      <c r="K118" s="40">
        <v>375270</v>
      </c>
      <c r="L118" s="40">
        <v>11103</v>
      </c>
      <c r="M118" s="40">
        <v>0</v>
      </c>
    </row>
    <row r="119" spans="1:13" x14ac:dyDescent="0.25">
      <c r="A119" s="12">
        <v>1460</v>
      </c>
      <c r="B119" s="12">
        <v>600171523</v>
      </c>
      <c r="C119" s="12">
        <f>_xlfn.XLOOKUP(A119,[1]List1!$A$4:$A$60,[1]List1!$C$4:$C$60)</f>
        <v>70972826</v>
      </c>
      <c r="D119" s="12" t="s">
        <v>60</v>
      </c>
      <c r="E119" s="13">
        <v>3112</v>
      </c>
      <c r="F119" s="13" t="s">
        <v>40</v>
      </c>
      <c r="G119" s="13" t="s">
        <v>13</v>
      </c>
      <c r="H119" s="39">
        <v>446361</v>
      </c>
      <c r="I119" s="39">
        <v>331128</v>
      </c>
      <c r="J119" s="39">
        <v>0</v>
      </c>
      <c r="K119" s="39">
        <v>111921</v>
      </c>
      <c r="L119" s="39">
        <v>3312</v>
      </c>
      <c r="M119" s="39">
        <v>0</v>
      </c>
    </row>
    <row r="120" spans="1:13" x14ac:dyDescent="0.25">
      <c r="A120" s="12">
        <v>1460</v>
      </c>
      <c r="B120" s="12">
        <v>600171523</v>
      </c>
      <c r="C120" s="12">
        <f>_xlfn.XLOOKUP(A120,[1]List1!$A$4:$A$60,[1]List1!$C$4:$C$60)</f>
        <v>70972826</v>
      </c>
      <c r="D120" s="12" t="s">
        <v>60</v>
      </c>
      <c r="E120" s="13">
        <v>3114</v>
      </c>
      <c r="F120" s="13" t="s">
        <v>54</v>
      </c>
      <c r="G120" s="13" t="s">
        <v>13</v>
      </c>
      <c r="H120" s="39">
        <v>1578057</v>
      </c>
      <c r="I120" s="39">
        <v>1170666</v>
      </c>
      <c r="J120" s="39">
        <v>0</v>
      </c>
      <c r="K120" s="39">
        <v>395685</v>
      </c>
      <c r="L120" s="39">
        <v>11706</v>
      </c>
      <c r="M120" s="39">
        <v>0</v>
      </c>
    </row>
    <row r="121" spans="1:13" x14ac:dyDescent="0.25">
      <c r="A121" s="12">
        <v>1460</v>
      </c>
      <c r="B121" s="12">
        <v>600171523</v>
      </c>
      <c r="C121" s="12">
        <f>_xlfn.XLOOKUP(A121,[1]List1!$A$4:$A$60,[1]List1!$C$4:$C$60)</f>
        <v>70972826</v>
      </c>
      <c r="D121" s="12" t="s">
        <v>60</v>
      </c>
      <c r="E121" s="13">
        <v>3146</v>
      </c>
      <c r="F121" s="13" t="s">
        <v>57</v>
      </c>
      <c r="G121" s="13" t="s">
        <v>13</v>
      </c>
      <c r="H121" s="39">
        <v>679281</v>
      </c>
      <c r="I121" s="39">
        <v>503916</v>
      </c>
      <c r="J121" s="39">
        <v>0</v>
      </c>
      <c r="K121" s="39">
        <v>170325</v>
      </c>
      <c r="L121" s="39">
        <v>5040</v>
      </c>
      <c r="M121" s="39">
        <v>0</v>
      </c>
    </row>
    <row r="122" spans="1:13" x14ac:dyDescent="0.25">
      <c r="A122" s="14"/>
      <c r="B122" s="14"/>
      <c r="C122" s="14"/>
      <c r="D122" s="15" t="s">
        <v>60</v>
      </c>
      <c r="E122" s="16"/>
      <c r="F122" s="16"/>
      <c r="G122" s="16"/>
      <c r="H122" s="40">
        <v>2703699</v>
      </c>
      <c r="I122" s="40">
        <v>2005710</v>
      </c>
      <c r="J122" s="40">
        <v>0</v>
      </c>
      <c r="K122" s="40">
        <v>677931</v>
      </c>
      <c r="L122" s="40">
        <v>20058</v>
      </c>
      <c r="M122" s="40">
        <v>0</v>
      </c>
    </row>
    <row r="123" spans="1:13" x14ac:dyDescent="0.25">
      <c r="A123" s="12">
        <v>1462</v>
      </c>
      <c r="B123" s="12">
        <v>600023320</v>
      </c>
      <c r="C123" s="12">
        <f>_xlfn.XLOOKUP(A123,[1]List1!$A$4:$A$60,[1]List1!$C$4:$C$60)</f>
        <v>60254301</v>
      </c>
      <c r="D123" s="12" t="s">
        <v>61</v>
      </c>
      <c r="E123" s="13">
        <v>3112</v>
      </c>
      <c r="F123" s="13" t="s">
        <v>40</v>
      </c>
      <c r="G123" s="13" t="s">
        <v>13</v>
      </c>
      <c r="H123" s="39">
        <v>223182</v>
      </c>
      <c r="I123" s="39">
        <v>165564</v>
      </c>
      <c r="J123" s="39">
        <v>0</v>
      </c>
      <c r="K123" s="39">
        <v>55962</v>
      </c>
      <c r="L123" s="39">
        <v>1656</v>
      </c>
      <c r="M123" s="39">
        <v>0</v>
      </c>
    </row>
    <row r="124" spans="1:13" x14ac:dyDescent="0.25">
      <c r="A124" s="12">
        <v>1462</v>
      </c>
      <c r="B124" s="12">
        <v>600023320</v>
      </c>
      <c r="C124" s="12">
        <f>_xlfn.XLOOKUP(A124,[1]List1!$A$4:$A$60,[1]List1!$C$4:$C$60)</f>
        <v>60254301</v>
      </c>
      <c r="D124" s="12" t="s">
        <v>61</v>
      </c>
      <c r="E124" s="13">
        <v>3114</v>
      </c>
      <c r="F124" s="13" t="s">
        <v>54</v>
      </c>
      <c r="G124" s="13" t="s">
        <v>13</v>
      </c>
      <c r="H124" s="39">
        <v>3772107</v>
      </c>
      <c r="I124" s="39">
        <v>2798298</v>
      </c>
      <c r="J124" s="39">
        <v>0</v>
      </c>
      <c r="K124" s="39">
        <v>945825</v>
      </c>
      <c r="L124" s="39">
        <v>27984</v>
      </c>
      <c r="M124" s="39">
        <v>0</v>
      </c>
    </row>
    <row r="125" spans="1:13" x14ac:dyDescent="0.25">
      <c r="A125" s="12">
        <v>1462</v>
      </c>
      <c r="B125" s="12">
        <v>600023320</v>
      </c>
      <c r="C125" s="12">
        <f>_xlfn.XLOOKUP(A125,[1]List1!$A$4:$A$60,[1]List1!$C$4:$C$60)</f>
        <v>60254301</v>
      </c>
      <c r="D125" s="12" t="s">
        <v>61</v>
      </c>
      <c r="E125" s="13">
        <v>3143</v>
      </c>
      <c r="F125" s="13" t="s">
        <v>55</v>
      </c>
      <c r="G125" s="13" t="s">
        <v>13</v>
      </c>
      <c r="H125" s="39">
        <v>207078</v>
      </c>
      <c r="I125" s="39">
        <v>153618</v>
      </c>
      <c r="J125" s="39">
        <v>0</v>
      </c>
      <c r="K125" s="39">
        <v>51924</v>
      </c>
      <c r="L125" s="39">
        <v>1536</v>
      </c>
      <c r="M125" s="39">
        <v>0</v>
      </c>
    </row>
    <row r="126" spans="1:13" x14ac:dyDescent="0.25">
      <c r="A126" s="14"/>
      <c r="B126" s="14"/>
      <c r="C126" s="14"/>
      <c r="D126" s="15" t="s">
        <v>61</v>
      </c>
      <c r="E126" s="16"/>
      <c r="F126" s="16"/>
      <c r="G126" s="16"/>
      <c r="H126" s="40">
        <v>4202367</v>
      </c>
      <c r="I126" s="40">
        <v>3117480</v>
      </c>
      <c r="J126" s="40">
        <v>0</v>
      </c>
      <c r="K126" s="40">
        <v>1053711</v>
      </c>
      <c r="L126" s="40">
        <v>31176</v>
      </c>
      <c r="M126" s="40">
        <v>0</v>
      </c>
    </row>
    <row r="127" spans="1:13" x14ac:dyDescent="0.25">
      <c r="A127" s="12">
        <v>1463</v>
      </c>
      <c r="B127" s="12">
        <v>600023354</v>
      </c>
      <c r="C127" s="12">
        <f>_xlfn.XLOOKUP(A127,[1]List1!$A$4:$A$60,[1]List1!$C$4:$C$60)</f>
        <v>60254238</v>
      </c>
      <c r="D127" s="12" t="s">
        <v>62</v>
      </c>
      <c r="E127" s="13">
        <v>3114</v>
      </c>
      <c r="F127" s="13" t="s">
        <v>54</v>
      </c>
      <c r="G127" s="13" t="s">
        <v>13</v>
      </c>
      <c r="H127" s="39">
        <v>3101634</v>
      </c>
      <c r="I127" s="39">
        <v>2300418</v>
      </c>
      <c r="J127" s="39">
        <v>501</v>
      </c>
      <c r="K127" s="39">
        <v>777711</v>
      </c>
      <c r="L127" s="39">
        <v>23004</v>
      </c>
      <c r="M127" s="39">
        <v>0</v>
      </c>
    </row>
    <row r="128" spans="1:13" x14ac:dyDescent="0.25">
      <c r="A128" s="12">
        <v>1463</v>
      </c>
      <c r="B128" s="12">
        <v>600023354</v>
      </c>
      <c r="C128" s="12">
        <f>_xlfn.XLOOKUP(A128,[1]List1!$A$4:$A$60,[1]List1!$C$4:$C$60)</f>
        <v>60254238</v>
      </c>
      <c r="D128" s="12" t="s">
        <v>62</v>
      </c>
      <c r="E128" s="13">
        <v>3143</v>
      </c>
      <c r="F128" s="13" t="s">
        <v>55</v>
      </c>
      <c r="G128" s="13" t="s">
        <v>13</v>
      </c>
      <c r="H128" s="39">
        <v>170634</v>
      </c>
      <c r="I128" s="39">
        <v>126582</v>
      </c>
      <c r="J128" s="39">
        <v>0</v>
      </c>
      <c r="K128" s="39">
        <v>42786</v>
      </c>
      <c r="L128" s="39">
        <v>1266</v>
      </c>
      <c r="M128" s="39">
        <v>0</v>
      </c>
    </row>
    <row r="129" spans="1:13" x14ac:dyDescent="0.25">
      <c r="A129" s="14"/>
      <c r="B129" s="14"/>
      <c r="C129" s="14"/>
      <c r="D129" s="15" t="s">
        <v>62</v>
      </c>
      <c r="E129" s="16"/>
      <c r="F129" s="16"/>
      <c r="G129" s="16"/>
      <c r="H129" s="40">
        <v>3272268</v>
      </c>
      <c r="I129" s="40">
        <v>2427000</v>
      </c>
      <c r="J129" s="40">
        <v>501</v>
      </c>
      <c r="K129" s="40">
        <v>820497</v>
      </c>
      <c r="L129" s="40">
        <v>24270</v>
      </c>
      <c r="M129" s="40">
        <v>0</v>
      </c>
    </row>
    <row r="130" spans="1:13" x14ac:dyDescent="0.25">
      <c r="A130" s="12">
        <v>1468</v>
      </c>
      <c r="B130" s="12">
        <v>600099504</v>
      </c>
      <c r="C130" s="12">
        <f>_xlfn.XLOOKUP(A130,[1]List1!$A$4:$A$60,[1]List1!$C$4:$C$60)</f>
        <v>70839921</v>
      </c>
      <c r="D130" s="12" t="s">
        <v>63</v>
      </c>
      <c r="E130" s="13">
        <v>3112</v>
      </c>
      <c r="F130" s="13" t="s">
        <v>40</v>
      </c>
      <c r="G130" s="13" t="s">
        <v>13</v>
      </c>
      <c r="H130" s="39">
        <v>66798</v>
      </c>
      <c r="I130" s="39">
        <v>49554</v>
      </c>
      <c r="J130" s="39">
        <v>0</v>
      </c>
      <c r="K130" s="39">
        <v>16749</v>
      </c>
      <c r="L130" s="39">
        <v>495</v>
      </c>
      <c r="M130" s="39">
        <v>0</v>
      </c>
    </row>
    <row r="131" spans="1:13" x14ac:dyDescent="0.25">
      <c r="A131" s="12">
        <v>1468</v>
      </c>
      <c r="B131" s="12">
        <v>600099504</v>
      </c>
      <c r="C131" s="12">
        <f>_xlfn.XLOOKUP(A131,[1]List1!$A$4:$A$60,[1]List1!$C$4:$C$60)</f>
        <v>70839921</v>
      </c>
      <c r="D131" s="12" t="s">
        <v>63</v>
      </c>
      <c r="E131" s="13">
        <v>3114</v>
      </c>
      <c r="F131" s="13" t="s">
        <v>54</v>
      </c>
      <c r="G131" s="13" t="s">
        <v>13</v>
      </c>
      <c r="H131" s="39">
        <v>3256242</v>
      </c>
      <c r="I131" s="39">
        <v>2415609</v>
      </c>
      <c r="J131" s="39">
        <v>0</v>
      </c>
      <c r="K131" s="39">
        <v>816477</v>
      </c>
      <c r="L131" s="39">
        <v>24156</v>
      </c>
      <c r="M131" s="39">
        <v>0</v>
      </c>
    </row>
    <row r="132" spans="1:13" x14ac:dyDescent="0.25">
      <c r="A132" s="12">
        <v>1468</v>
      </c>
      <c r="B132" s="12">
        <v>600099504</v>
      </c>
      <c r="C132" s="12">
        <f>_xlfn.XLOOKUP(A132,[1]List1!$A$4:$A$60,[1]List1!$C$4:$C$60)</f>
        <v>70839921</v>
      </c>
      <c r="D132" s="12" t="s">
        <v>63</v>
      </c>
      <c r="E132" s="13">
        <v>3143</v>
      </c>
      <c r="F132" s="13" t="s">
        <v>55</v>
      </c>
      <c r="G132" s="13" t="s">
        <v>13</v>
      </c>
      <c r="H132" s="39">
        <v>168288</v>
      </c>
      <c r="I132" s="39">
        <v>124842</v>
      </c>
      <c r="J132" s="39">
        <v>0</v>
      </c>
      <c r="K132" s="39">
        <v>42198</v>
      </c>
      <c r="L132" s="39">
        <v>1248</v>
      </c>
      <c r="M132" s="39">
        <v>0</v>
      </c>
    </row>
    <row r="133" spans="1:13" x14ac:dyDescent="0.25">
      <c r="A133" s="14"/>
      <c r="B133" s="14"/>
      <c r="C133" s="14"/>
      <c r="D133" s="15" t="s">
        <v>63</v>
      </c>
      <c r="E133" s="16"/>
      <c r="F133" s="16"/>
      <c r="G133" s="16"/>
      <c r="H133" s="40">
        <v>3491328</v>
      </c>
      <c r="I133" s="40">
        <v>2590005</v>
      </c>
      <c r="J133" s="40">
        <v>0</v>
      </c>
      <c r="K133" s="40">
        <v>875424</v>
      </c>
      <c r="L133" s="40">
        <v>25899</v>
      </c>
      <c r="M133" s="40">
        <v>0</v>
      </c>
    </row>
    <row r="134" spans="1:13" x14ac:dyDescent="0.25">
      <c r="A134" s="12">
        <v>1469</v>
      </c>
      <c r="B134" s="12">
        <v>600024342</v>
      </c>
      <c r="C134" s="12">
        <f>_xlfn.XLOOKUP(A134,[1]List1!$A$4:$A$60,[1]List1!$C$4:$C$60)</f>
        <v>70839999</v>
      </c>
      <c r="D134" s="12" t="s">
        <v>64</v>
      </c>
      <c r="E134" s="13">
        <v>3114</v>
      </c>
      <c r="F134" s="13" t="s">
        <v>54</v>
      </c>
      <c r="G134" s="13" t="s">
        <v>13</v>
      </c>
      <c r="H134" s="39">
        <v>2001603</v>
      </c>
      <c r="I134" s="39">
        <v>1484868</v>
      </c>
      <c r="J134" s="39">
        <v>0</v>
      </c>
      <c r="K134" s="39">
        <v>501885</v>
      </c>
      <c r="L134" s="39">
        <v>14850</v>
      </c>
      <c r="M134" s="39">
        <v>0</v>
      </c>
    </row>
    <row r="135" spans="1:13" x14ac:dyDescent="0.25">
      <c r="A135" s="12">
        <v>1469</v>
      </c>
      <c r="B135" s="12">
        <v>600024342</v>
      </c>
      <c r="C135" s="12">
        <f>_xlfn.XLOOKUP(A135,[1]List1!$A$4:$A$60,[1]List1!$C$4:$C$60)</f>
        <v>70839999</v>
      </c>
      <c r="D135" s="12" t="s">
        <v>64</v>
      </c>
      <c r="E135" s="13">
        <v>3143</v>
      </c>
      <c r="F135" s="13" t="s">
        <v>55</v>
      </c>
      <c r="G135" s="13" t="s">
        <v>13</v>
      </c>
      <c r="H135" s="39">
        <v>129744</v>
      </c>
      <c r="I135" s="39">
        <v>96249</v>
      </c>
      <c r="J135" s="39">
        <v>0</v>
      </c>
      <c r="K135" s="39">
        <v>32532</v>
      </c>
      <c r="L135" s="39">
        <v>963</v>
      </c>
      <c r="M135" s="39">
        <v>0</v>
      </c>
    </row>
    <row r="136" spans="1:13" x14ac:dyDescent="0.25">
      <c r="A136" s="14"/>
      <c r="B136" s="14"/>
      <c r="C136" s="14"/>
      <c r="D136" s="15" t="s">
        <v>64</v>
      </c>
      <c r="E136" s="16"/>
      <c r="F136" s="16"/>
      <c r="G136" s="16"/>
      <c r="H136" s="40">
        <v>2131347</v>
      </c>
      <c r="I136" s="40">
        <v>1581117</v>
      </c>
      <c r="J136" s="40">
        <v>0</v>
      </c>
      <c r="K136" s="40">
        <v>534417</v>
      </c>
      <c r="L136" s="40">
        <v>15813</v>
      </c>
      <c r="M136" s="40">
        <v>0</v>
      </c>
    </row>
    <row r="137" spans="1:13" x14ac:dyDescent="0.25">
      <c r="A137" s="12">
        <v>1470</v>
      </c>
      <c r="B137" s="12">
        <v>600028828</v>
      </c>
      <c r="C137" s="12">
        <f>_xlfn.XLOOKUP(A137,[1]List1!$A$4:$A$60,[1]List1!$C$4:$C$60)</f>
        <v>49864360</v>
      </c>
      <c r="D137" s="12" t="s">
        <v>65</v>
      </c>
      <c r="E137" s="13">
        <v>3133</v>
      </c>
      <c r="F137" s="13" t="s">
        <v>66</v>
      </c>
      <c r="G137" s="13" t="s">
        <v>13</v>
      </c>
      <c r="H137" s="39">
        <v>1987371</v>
      </c>
      <c r="I137" s="39">
        <v>1469346</v>
      </c>
      <c r="J137" s="39">
        <v>5001</v>
      </c>
      <c r="K137" s="39">
        <v>498330</v>
      </c>
      <c r="L137" s="39">
        <v>14694</v>
      </c>
      <c r="M137" s="39">
        <v>0</v>
      </c>
    </row>
    <row r="138" spans="1:13" x14ac:dyDescent="0.25">
      <c r="A138" s="14"/>
      <c r="B138" s="14"/>
      <c r="C138" s="14"/>
      <c r="D138" s="15" t="s">
        <v>65</v>
      </c>
      <c r="E138" s="16"/>
      <c r="F138" s="16"/>
      <c r="G138" s="16"/>
      <c r="H138" s="40">
        <v>1987371</v>
      </c>
      <c r="I138" s="40">
        <v>1469346</v>
      </c>
      <c r="J138" s="40">
        <v>5001</v>
      </c>
      <c r="K138" s="40">
        <v>498330</v>
      </c>
      <c r="L138" s="40">
        <v>14694</v>
      </c>
      <c r="M138" s="40">
        <v>0</v>
      </c>
    </row>
    <row r="139" spans="1:13" x14ac:dyDescent="0.25">
      <c r="A139" s="12">
        <v>1471</v>
      </c>
      <c r="B139" s="12">
        <v>600028836</v>
      </c>
      <c r="C139" s="12">
        <f>_xlfn.XLOOKUP(A139,[1]List1!$A$4:$A$60,[1]List1!$C$4:$C$60)</f>
        <v>49864351</v>
      </c>
      <c r="D139" s="12" t="s">
        <v>67</v>
      </c>
      <c r="E139" s="13">
        <v>3133</v>
      </c>
      <c r="F139" s="13" t="s">
        <v>66</v>
      </c>
      <c r="G139" s="13" t="s">
        <v>13</v>
      </c>
      <c r="H139" s="39">
        <v>4195209</v>
      </c>
      <c r="I139" s="39">
        <v>3097284</v>
      </c>
      <c r="J139" s="39">
        <v>15000</v>
      </c>
      <c r="K139" s="39">
        <v>1051953</v>
      </c>
      <c r="L139" s="39">
        <v>30972</v>
      </c>
      <c r="M139" s="39">
        <v>0</v>
      </c>
    </row>
    <row r="140" spans="1:13" x14ac:dyDescent="0.25">
      <c r="A140" s="14"/>
      <c r="B140" s="14"/>
      <c r="C140" s="14"/>
      <c r="D140" s="15" t="s">
        <v>67</v>
      </c>
      <c r="E140" s="16"/>
      <c r="F140" s="16"/>
      <c r="G140" s="16"/>
      <c r="H140" s="40">
        <v>4195209</v>
      </c>
      <c r="I140" s="40">
        <v>3097284</v>
      </c>
      <c r="J140" s="40">
        <v>15000</v>
      </c>
      <c r="K140" s="40">
        <v>1051953</v>
      </c>
      <c r="L140" s="40">
        <v>30972</v>
      </c>
      <c r="M140" s="40">
        <v>0</v>
      </c>
    </row>
    <row r="141" spans="1:13" x14ac:dyDescent="0.25">
      <c r="A141" s="12">
        <v>1472</v>
      </c>
      <c r="B141" s="12">
        <v>610400681</v>
      </c>
      <c r="C141" s="12">
        <f>_xlfn.XLOOKUP(A141,[1]List1!$A$4:$A$60,[1]List1!$C$4:$C$60)</f>
        <v>70226458</v>
      </c>
      <c r="D141" s="12" t="s">
        <v>68</v>
      </c>
      <c r="E141" s="13">
        <v>3133</v>
      </c>
      <c r="F141" s="13" t="s">
        <v>66</v>
      </c>
      <c r="G141" s="13" t="s">
        <v>13</v>
      </c>
      <c r="H141" s="39">
        <v>2797578</v>
      </c>
      <c r="I141" s="39">
        <v>2075355</v>
      </c>
      <c r="J141" s="39">
        <v>0</v>
      </c>
      <c r="K141" s="39">
        <v>701469</v>
      </c>
      <c r="L141" s="39">
        <v>20754</v>
      </c>
      <c r="M141" s="39">
        <v>0</v>
      </c>
    </row>
    <row r="142" spans="1:13" x14ac:dyDescent="0.25">
      <c r="A142" s="14"/>
      <c r="B142" s="14"/>
      <c r="C142" s="14"/>
      <c r="D142" s="15" t="s">
        <v>68</v>
      </c>
      <c r="E142" s="16"/>
      <c r="F142" s="16"/>
      <c r="G142" s="16"/>
      <c r="H142" s="40">
        <v>2797578</v>
      </c>
      <c r="I142" s="40">
        <v>2075355</v>
      </c>
      <c r="J142" s="40">
        <v>0</v>
      </c>
      <c r="K142" s="40">
        <v>701469</v>
      </c>
      <c r="L142" s="40">
        <v>20754</v>
      </c>
      <c r="M142" s="40">
        <v>0</v>
      </c>
    </row>
    <row r="143" spans="1:13" x14ac:dyDescent="0.25">
      <c r="A143" s="12">
        <v>1473</v>
      </c>
      <c r="B143" s="12">
        <v>600023141</v>
      </c>
      <c r="C143" s="12">
        <f>_xlfn.XLOOKUP(A143,[1]List1!$A$4:$A$60,[1]List1!$C$4:$C$60)</f>
        <v>63778181</v>
      </c>
      <c r="D143" s="12" t="s">
        <v>69</v>
      </c>
      <c r="E143" s="13">
        <v>3133</v>
      </c>
      <c r="F143" s="13" t="s">
        <v>66</v>
      </c>
      <c r="G143" s="13" t="s">
        <v>13</v>
      </c>
      <c r="H143" s="39">
        <v>3494268</v>
      </c>
      <c r="I143" s="39">
        <v>2557446</v>
      </c>
      <c r="J143" s="39">
        <v>35001</v>
      </c>
      <c r="K143" s="39">
        <v>876246</v>
      </c>
      <c r="L143" s="39">
        <v>25575</v>
      </c>
      <c r="M143" s="39">
        <v>0</v>
      </c>
    </row>
    <row r="144" spans="1:13" x14ac:dyDescent="0.25">
      <c r="A144" s="14"/>
      <c r="B144" s="14"/>
      <c r="C144" s="14"/>
      <c r="D144" s="15" t="s">
        <v>69</v>
      </c>
      <c r="E144" s="16"/>
      <c r="F144" s="16"/>
      <c r="G144" s="16"/>
      <c r="H144" s="40">
        <v>3494268</v>
      </c>
      <c r="I144" s="40">
        <v>2557446</v>
      </c>
      <c r="J144" s="40">
        <v>35001</v>
      </c>
      <c r="K144" s="40">
        <v>876246</v>
      </c>
      <c r="L144" s="40">
        <v>25575</v>
      </c>
      <c r="M144" s="40">
        <v>0</v>
      </c>
    </row>
    <row r="145" spans="1:13" x14ac:dyDescent="0.25">
      <c r="A145" s="12">
        <v>1474</v>
      </c>
      <c r="B145" s="12">
        <v>600029107</v>
      </c>
      <c r="C145" s="12">
        <f>_xlfn.XLOOKUP(A145,[1]List1!$A$4:$A$60,[1]List1!$C$4:$C$60)</f>
        <v>60252774</v>
      </c>
      <c r="D145" s="12" t="s">
        <v>70</v>
      </c>
      <c r="E145" s="13">
        <v>3133</v>
      </c>
      <c r="F145" s="13" t="s">
        <v>66</v>
      </c>
      <c r="G145" s="13" t="s">
        <v>13</v>
      </c>
      <c r="H145" s="39">
        <v>2027964</v>
      </c>
      <c r="I145" s="39">
        <v>1474647</v>
      </c>
      <c r="J145" s="39">
        <v>30000</v>
      </c>
      <c r="K145" s="39">
        <v>508572</v>
      </c>
      <c r="L145" s="39">
        <v>14745</v>
      </c>
      <c r="M145" s="39">
        <v>0</v>
      </c>
    </row>
    <row r="146" spans="1:13" x14ac:dyDescent="0.25">
      <c r="A146" s="14"/>
      <c r="B146" s="14"/>
      <c r="C146" s="14"/>
      <c r="D146" s="15" t="s">
        <v>70</v>
      </c>
      <c r="E146" s="16"/>
      <c r="F146" s="16"/>
      <c r="G146" s="16"/>
      <c r="H146" s="40">
        <v>2027964</v>
      </c>
      <c r="I146" s="40">
        <v>1474647</v>
      </c>
      <c r="J146" s="40">
        <v>30000</v>
      </c>
      <c r="K146" s="40">
        <v>508572</v>
      </c>
      <c r="L146" s="40">
        <v>14745</v>
      </c>
      <c r="M146" s="40">
        <v>0</v>
      </c>
    </row>
    <row r="147" spans="1:13" x14ac:dyDescent="0.25">
      <c r="A147" s="12">
        <v>1475</v>
      </c>
      <c r="B147" s="12">
        <v>600029166</v>
      </c>
      <c r="C147" s="12">
        <f>_xlfn.XLOOKUP(A147,[1]List1!$A$4:$A$60,[1]List1!$C$4:$C$60)</f>
        <v>46748105</v>
      </c>
      <c r="D147" s="12" t="s">
        <v>71</v>
      </c>
      <c r="E147" s="13">
        <v>3133</v>
      </c>
      <c r="F147" s="13" t="s">
        <v>66</v>
      </c>
      <c r="G147" s="13" t="s">
        <v>13</v>
      </c>
      <c r="H147" s="39">
        <v>3131079</v>
      </c>
      <c r="I147" s="39">
        <v>2317794</v>
      </c>
      <c r="J147" s="39">
        <v>5001</v>
      </c>
      <c r="K147" s="39">
        <v>785106</v>
      </c>
      <c r="L147" s="39">
        <v>23178</v>
      </c>
      <c r="M147" s="39">
        <v>0</v>
      </c>
    </row>
    <row r="148" spans="1:13" x14ac:dyDescent="0.25">
      <c r="A148" s="14"/>
      <c r="B148" s="14"/>
      <c r="C148" s="14"/>
      <c r="D148" s="15" t="s">
        <v>71</v>
      </c>
      <c r="E148" s="16"/>
      <c r="F148" s="16"/>
      <c r="G148" s="16"/>
      <c r="H148" s="40">
        <v>3131079</v>
      </c>
      <c r="I148" s="40">
        <v>2317794</v>
      </c>
      <c r="J148" s="40">
        <v>5001</v>
      </c>
      <c r="K148" s="40">
        <v>785106</v>
      </c>
      <c r="L148" s="40">
        <v>23178</v>
      </c>
      <c r="M148" s="40">
        <v>0</v>
      </c>
    </row>
    <row r="149" spans="1:13" x14ac:dyDescent="0.25">
      <c r="A149" s="12">
        <v>1476</v>
      </c>
      <c r="B149" s="12">
        <v>600029808</v>
      </c>
      <c r="C149" s="12">
        <f>_xlfn.XLOOKUP(A149,[1]List1!$A$4:$A$60,[1]List1!$C$4:$C$60)</f>
        <v>855006</v>
      </c>
      <c r="D149" s="12" t="s">
        <v>72</v>
      </c>
      <c r="E149" s="13">
        <v>3133</v>
      </c>
      <c r="F149" s="13" t="s">
        <v>66</v>
      </c>
      <c r="G149" s="13" t="s">
        <v>13</v>
      </c>
      <c r="H149" s="39">
        <v>1615587</v>
      </c>
      <c r="I149" s="39">
        <v>1146396</v>
      </c>
      <c r="J149" s="39">
        <v>52500</v>
      </c>
      <c r="K149" s="39">
        <v>405228</v>
      </c>
      <c r="L149" s="39">
        <v>11463</v>
      </c>
      <c r="M149" s="39">
        <v>0</v>
      </c>
    </row>
    <row r="150" spans="1:13" x14ac:dyDescent="0.25">
      <c r="A150" s="14"/>
      <c r="B150" s="14"/>
      <c r="C150" s="14"/>
      <c r="D150" s="15" t="s">
        <v>72</v>
      </c>
      <c r="E150" s="16"/>
      <c r="F150" s="16"/>
      <c r="G150" s="16"/>
      <c r="H150" s="40">
        <v>1615587</v>
      </c>
      <c r="I150" s="40">
        <v>1146396</v>
      </c>
      <c r="J150" s="40">
        <v>52500</v>
      </c>
      <c r="K150" s="40">
        <v>405228</v>
      </c>
      <c r="L150" s="40">
        <v>11463</v>
      </c>
      <c r="M150" s="40">
        <v>0</v>
      </c>
    </row>
    <row r="151" spans="1:13" x14ac:dyDescent="0.25">
      <c r="A151" s="12">
        <v>1491</v>
      </c>
      <c r="B151" s="12">
        <v>600033392</v>
      </c>
      <c r="C151" s="12">
        <f>_xlfn.XLOOKUP(A151,[1]List1!$A$4:$A$60,[1]List1!$C$4:$C$60)</f>
        <v>70948801</v>
      </c>
      <c r="D151" s="12" t="s">
        <v>73</v>
      </c>
      <c r="E151" s="13">
        <v>3146</v>
      </c>
      <c r="F151" s="13" t="s">
        <v>74</v>
      </c>
      <c r="G151" s="13" t="s">
        <v>13</v>
      </c>
      <c r="H151" s="39">
        <v>2074893</v>
      </c>
      <c r="I151" s="39">
        <v>1539237</v>
      </c>
      <c r="J151" s="39">
        <v>0</v>
      </c>
      <c r="K151" s="39">
        <v>520263</v>
      </c>
      <c r="L151" s="39">
        <v>15393</v>
      </c>
      <c r="M151" s="39">
        <v>0</v>
      </c>
    </row>
    <row r="152" spans="1:13" x14ac:dyDescent="0.25">
      <c r="A152" s="14"/>
      <c r="B152" s="14"/>
      <c r="C152" s="14"/>
      <c r="D152" s="15" t="s">
        <v>73</v>
      </c>
      <c r="E152" s="16"/>
      <c r="F152" s="16"/>
      <c r="G152" s="16"/>
      <c r="H152" s="40">
        <v>2074893</v>
      </c>
      <c r="I152" s="40">
        <v>1539237</v>
      </c>
      <c r="J152" s="40">
        <v>0</v>
      </c>
      <c r="K152" s="40">
        <v>520263</v>
      </c>
      <c r="L152" s="40">
        <v>15393</v>
      </c>
      <c r="M152" s="40">
        <v>0</v>
      </c>
    </row>
    <row r="153" spans="1:13" x14ac:dyDescent="0.25">
      <c r="A153" s="12">
        <v>1492</v>
      </c>
      <c r="B153" s="12">
        <v>600033511</v>
      </c>
      <c r="C153" s="12">
        <f>_xlfn.XLOOKUP(A153,[1]List1!$A$4:$A$60,[1]List1!$C$4:$C$60)</f>
        <v>70948798</v>
      </c>
      <c r="D153" s="12" t="s">
        <v>75</v>
      </c>
      <c r="E153" s="13">
        <v>3146</v>
      </c>
      <c r="F153" s="13" t="s">
        <v>74</v>
      </c>
      <c r="G153" s="13" t="s">
        <v>13</v>
      </c>
      <c r="H153" s="39">
        <v>1686336</v>
      </c>
      <c r="I153" s="39">
        <v>1250991</v>
      </c>
      <c r="J153" s="39">
        <v>0</v>
      </c>
      <c r="K153" s="39">
        <v>422835</v>
      </c>
      <c r="L153" s="39">
        <v>12510</v>
      </c>
      <c r="M153" s="39">
        <v>0</v>
      </c>
    </row>
    <row r="154" spans="1:13" x14ac:dyDescent="0.25">
      <c r="A154" s="14"/>
      <c r="B154" s="14"/>
      <c r="C154" s="14"/>
      <c r="D154" s="15" t="s">
        <v>75</v>
      </c>
      <c r="E154" s="16"/>
      <c r="F154" s="16"/>
      <c r="G154" s="16"/>
      <c r="H154" s="40">
        <v>1686336</v>
      </c>
      <c r="I154" s="40">
        <v>1250991</v>
      </c>
      <c r="J154" s="40">
        <v>0</v>
      </c>
      <c r="K154" s="40">
        <v>422835</v>
      </c>
      <c r="L154" s="40">
        <v>12510</v>
      </c>
      <c r="M154" s="40">
        <v>0</v>
      </c>
    </row>
    <row r="155" spans="1:13" x14ac:dyDescent="0.25">
      <c r="A155" s="12">
        <v>1493</v>
      </c>
      <c r="B155" s="12">
        <v>600033597</v>
      </c>
      <c r="C155" s="12">
        <f>_xlfn.XLOOKUP(A155,[1]List1!$A$4:$A$60,[1]List1!$C$4:$C$60)</f>
        <v>70848211</v>
      </c>
      <c r="D155" s="12" t="s">
        <v>76</v>
      </c>
      <c r="E155" s="13">
        <v>3146</v>
      </c>
      <c r="F155" s="13" t="s">
        <v>74</v>
      </c>
      <c r="G155" s="13" t="s">
        <v>13</v>
      </c>
      <c r="H155" s="39">
        <v>2856342</v>
      </c>
      <c r="I155" s="39">
        <v>2118948</v>
      </c>
      <c r="J155" s="39">
        <v>0</v>
      </c>
      <c r="K155" s="39">
        <v>716205</v>
      </c>
      <c r="L155" s="39">
        <v>21189</v>
      </c>
      <c r="M155" s="39">
        <v>0</v>
      </c>
    </row>
    <row r="156" spans="1:13" x14ac:dyDescent="0.25">
      <c r="A156" s="14"/>
      <c r="B156" s="14"/>
      <c r="C156" s="14"/>
      <c r="D156" s="15" t="s">
        <v>76</v>
      </c>
      <c r="E156" s="16"/>
      <c r="F156" s="16"/>
      <c r="G156" s="16"/>
      <c r="H156" s="40">
        <v>2856342</v>
      </c>
      <c r="I156" s="40">
        <v>2118948</v>
      </c>
      <c r="J156" s="40">
        <v>0</v>
      </c>
      <c r="K156" s="40">
        <v>716205</v>
      </c>
      <c r="L156" s="40">
        <v>21189</v>
      </c>
      <c r="M156" s="40">
        <v>0</v>
      </c>
    </row>
    <row r="157" spans="1:13" x14ac:dyDescent="0.25">
      <c r="A157" s="12">
        <v>1494</v>
      </c>
      <c r="B157" s="12">
        <v>600034062</v>
      </c>
      <c r="C157" s="12">
        <f>_xlfn.XLOOKUP(A157,[1]List1!$A$4:$A$60,[1]List1!$C$4:$C$60)</f>
        <v>70948810</v>
      </c>
      <c r="D157" s="12" t="s">
        <v>77</v>
      </c>
      <c r="E157" s="13">
        <v>3146</v>
      </c>
      <c r="F157" s="13" t="s">
        <v>74</v>
      </c>
      <c r="G157" s="13" t="s">
        <v>13</v>
      </c>
      <c r="H157" s="39">
        <v>2241513</v>
      </c>
      <c r="I157" s="39">
        <v>1662843</v>
      </c>
      <c r="J157" s="39">
        <v>0</v>
      </c>
      <c r="K157" s="39">
        <v>562041</v>
      </c>
      <c r="L157" s="39">
        <v>16629</v>
      </c>
      <c r="M157" s="39">
        <v>0</v>
      </c>
    </row>
    <row r="158" spans="1:13" x14ac:dyDescent="0.25">
      <c r="A158" s="14"/>
      <c r="B158" s="14"/>
      <c r="C158" s="14"/>
      <c r="D158" s="15" t="s">
        <v>77</v>
      </c>
      <c r="E158" s="16"/>
      <c r="F158" s="16"/>
      <c r="G158" s="16"/>
      <c r="H158" s="40">
        <v>2241513</v>
      </c>
      <c r="I158" s="40">
        <v>1662843</v>
      </c>
      <c r="J158" s="40">
        <v>0</v>
      </c>
      <c r="K158" s="40">
        <v>562041</v>
      </c>
      <c r="L158" s="40">
        <v>16629</v>
      </c>
      <c r="M158" s="40">
        <v>0</v>
      </c>
    </row>
    <row r="159" spans="1:13" x14ac:dyDescent="0.25">
      <c r="A159" s="12">
        <v>1498</v>
      </c>
      <c r="B159" s="12">
        <v>691013861</v>
      </c>
      <c r="C159" s="12">
        <f>_xlfn.XLOOKUP(A159,[1]List1!$A$4:$A$60,[1]List1!$C$4:$C$60)</f>
        <v>8729590</v>
      </c>
      <c r="D159" s="12" t="s">
        <v>78</v>
      </c>
      <c r="E159" s="13">
        <v>3146</v>
      </c>
      <c r="F159" s="13" t="s">
        <v>57</v>
      </c>
      <c r="G159" s="13" t="s">
        <v>13</v>
      </c>
      <c r="H159" s="39">
        <v>3318501</v>
      </c>
      <c r="I159" s="39">
        <v>2461797</v>
      </c>
      <c r="J159" s="39">
        <v>0</v>
      </c>
      <c r="K159" s="39">
        <v>832086</v>
      </c>
      <c r="L159" s="39">
        <v>24618</v>
      </c>
      <c r="M159" s="39">
        <v>0</v>
      </c>
    </row>
    <row r="160" spans="1:13" x14ac:dyDescent="0.25">
      <c r="A160" s="14"/>
      <c r="B160" s="14"/>
      <c r="C160" s="14"/>
      <c r="D160" s="15" t="s">
        <v>78</v>
      </c>
      <c r="E160" s="16"/>
      <c r="F160" s="16"/>
      <c r="G160" s="16"/>
      <c r="H160" s="40">
        <v>3318501</v>
      </c>
      <c r="I160" s="40">
        <v>2461797</v>
      </c>
      <c r="J160" s="40">
        <v>0</v>
      </c>
      <c r="K160" s="40">
        <v>832086</v>
      </c>
      <c r="L160" s="40">
        <v>24618</v>
      </c>
      <c r="M160" s="40">
        <v>0</v>
      </c>
    </row>
    <row r="161" spans="1:13" x14ac:dyDescent="0.25">
      <c r="A161" s="14"/>
      <c r="B161" s="14"/>
      <c r="C161" s="14"/>
      <c r="D161" s="15" t="s">
        <v>79</v>
      </c>
      <c r="E161" s="16"/>
      <c r="F161" s="16"/>
      <c r="G161" s="16"/>
      <c r="H161" s="40">
        <v>520645578</v>
      </c>
      <c r="I161" s="40">
        <v>383748543</v>
      </c>
      <c r="J161" s="40">
        <v>1698774</v>
      </c>
      <c r="K161" s="40">
        <v>130281207</v>
      </c>
      <c r="L161" s="40">
        <v>3837498</v>
      </c>
      <c r="M161" s="40">
        <v>1079556</v>
      </c>
    </row>
    <row r="162" spans="1:13" x14ac:dyDescent="0.25">
      <c r="H162" s="42"/>
    </row>
    <row r="166" spans="1:13" x14ac:dyDescent="0.25">
      <c r="G166" s="22" t="s">
        <v>4</v>
      </c>
      <c r="H166" s="43">
        <f t="shared" ref="H166:M166" si="0">SUM(H167:H184)</f>
        <v>520645578</v>
      </c>
      <c r="I166" s="43">
        <f t="shared" si="0"/>
        <v>383748543</v>
      </c>
      <c r="J166" s="43">
        <f t="shared" si="0"/>
        <v>1698774</v>
      </c>
      <c r="K166" s="43">
        <f t="shared" si="0"/>
        <v>130281207</v>
      </c>
      <c r="L166" s="43">
        <f t="shared" si="0"/>
        <v>3837498</v>
      </c>
      <c r="M166" s="43">
        <f t="shared" si="0"/>
        <v>1079556</v>
      </c>
    </row>
    <row r="167" spans="1:13" x14ac:dyDescent="0.25">
      <c r="D167" s="23"/>
      <c r="E167" s="24">
        <v>3111</v>
      </c>
      <c r="G167" s="24">
        <v>3111</v>
      </c>
      <c r="H167" s="44">
        <f t="shared" ref="H167:M167" si="1">SUMIF($E$7:$E$159,"=3111",H$7:H$159)</f>
        <v>415530</v>
      </c>
      <c r="I167" s="44">
        <f t="shared" si="1"/>
        <v>308256</v>
      </c>
      <c r="J167" s="44">
        <f t="shared" si="1"/>
        <v>0</v>
      </c>
      <c r="K167" s="44">
        <f t="shared" si="1"/>
        <v>104190</v>
      </c>
      <c r="L167" s="44">
        <f t="shared" si="1"/>
        <v>3084</v>
      </c>
      <c r="M167" s="44">
        <f t="shared" si="1"/>
        <v>0</v>
      </c>
    </row>
    <row r="168" spans="1:13" x14ac:dyDescent="0.25">
      <c r="D168" s="23"/>
      <c r="E168" s="24">
        <v>3112</v>
      </c>
      <c r="G168" s="24">
        <v>3112</v>
      </c>
      <c r="H168" s="44">
        <f t="shared" ref="H168:M168" si="2">SUMIF($E$7:$E$159,"=3112",H$7:H$159)</f>
        <v>6353157</v>
      </c>
      <c r="I168" s="44">
        <f t="shared" si="2"/>
        <v>4713024</v>
      </c>
      <c r="J168" s="44">
        <f t="shared" si="2"/>
        <v>0</v>
      </c>
      <c r="K168" s="44">
        <f t="shared" si="2"/>
        <v>1593003</v>
      </c>
      <c r="L168" s="44">
        <f t="shared" si="2"/>
        <v>47130</v>
      </c>
      <c r="M168" s="44">
        <f t="shared" si="2"/>
        <v>0</v>
      </c>
    </row>
    <row r="169" spans="1:13" x14ac:dyDescent="0.25">
      <c r="D169" s="23"/>
      <c r="E169" s="24">
        <v>3113</v>
      </c>
      <c r="G169" s="24">
        <v>3113</v>
      </c>
      <c r="H169" s="44">
        <f t="shared" ref="H169:M169" si="3">SUMIF($E$7:$E$159,"=3113",H$7:H$159)</f>
        <v>0</v>
      </c>
      <c r="I169" s="44">
        <f t="shared" si="3"/>
        <v>0</v>
      </c>
      <c r="J169" s="44">
        <f t="shared" si="3"/>
        <v>0</v>
      </c>
      <c r="K169" s="44">
        <f t="shared" si="3"/>
        <v>0</v>
      </c>
      <c r="L169" s="44">
        <f t="shared" si="3"/>
        <v>0</v>
      </c>
      <c r="M169" s="44">
        <f t="shared" si="3"/>
        <v>0</v>
      </c>
    </row>
    <row r="170" spans="1:13" x14ac:dyDescent="0.25">
      <c r="D170" s="23"/>
      <c r="E170" s="24">
        <v>3114</v>
      </c>
      <c r="G170" s="24">
        <v>3114</v>
      </c>
      <c r="H170" s="44">
        <f t="shared" ref="H170:M170" si="4">SUMIF($E$7:$E$159,"=3114",H$7:H$159)</f>
        <v>59501970</v>
      </c>
      <c r="I170" s="44">
        <f t="shared" si="4"/>
        <v>44135463</v>
      </c>
      <c r="J170" s="44">
        <f t="shared" si="4"/>
        <v>5502</v>
      </c>
      <c r="K170" s="44">
        <f t="shared" si="4"/>
        <v>14919648</v>
      </c>
      <c r="L170" s="44">
        <f t="shared" si="4"/>
        <v>441357</v>
      </c>
      <c r="M170" s="44">
        <f t="shared" si="4"/>
        <v>0</v>
      </c>
    </row>
    <row r="171" spans="1:13" x14ac:dyDescent="0.25">
      <c r="D171" s="23"/>
      <c r="E171" s="24">
        <v>3117</v>
      </c>
      <c r="G171" s="24">
        <v>3117</v>
      </c>
      <c r="H171" s="44">
        <f t="shared" ref="H171:M171" si="5">SUMIF($E$7:$E$159,"=3117",H$7:H$159)</f>
        <v>0</v>
      </c>
      <c r="I171" s="44">
        <f t="shared" si="5"/>
        <v>0</v>
      </c>
      <c r="J171" s="44">
        <f t="shared" si="5"/>
        <v>0</v>
      </c>
      <c r="K171" s="44">
        <f t="shared" si="5"/>
        <v>0</v>
      </c>
      <c r="L171" s="44">
        <f t="shared" si="5"/>
        <v>0</v>
      </c>
      <c r="M171" s="44">
        <f t="shared" si="5"/>
        <v>0</v>
      </c>
    </row>
    <row r="172" spans="1:13" x14ac:dyDescent="0.25">
      <c r="D172" s="23"/>
      <c r="E172" s="24">
        <v>3121</v>
      </c>
      <c r="G172" s="24">
        <v>3121</v>
      </c>
      <c r="H172" s="44">
        <f t="shared" ref="H172:M172" si="6">SUMIF($E$7:$E$159,"=3121",H$7:H$159)</f>
        <v>96634473</v>
      </c>
      <c r="I172" s="44">
        <f t="shared" si="6"/>
        <v>71467698</v>
      </c>
      <c r="J172" s="44">
        <f t="shared" si="6"/>
        <v>221235</v>
      </c>
      <c r="K172" s="44">
        <f t="shared" si="6"/>
        <v>24230859</v>
      </c>
      <c r="L172" s="44">
        <f t="shared" si="6"/>
        <v>714681</v>
      </c>
      <c r="M172" s="44">
        <f t="shared" si="6"/>
        <v>0</v>
      </c>
    </row>
    <row r="173" spans="1:13" x14ac:dyDescent="0.25">
      <c r="D173" s="23"/>
      <c r="E173" s="24">
        <v>3122</v>
      </c>
      <c r="G173" s="24">
        <v>3122</v>
      </c>
      <c r="H173" s="44">
        <f t="shared" ref="H173:M173" si="7">SUMIF($E$7:$E$159,"=3122",H$7:H$159)</f>
        <v>175041369</v>
      </c>
      <c r="I173" s="44">
        <f t="shared" si="7"/>
        <v>128673153</v>
      </c>
      <c r="J173" s="44">
        <f t="shared" si="7"/>
        <v>649524</v>
      </c>
      <c r="K173" s="44">
        <f t="shared" si="7"/>
        <v>43711068</v>
      </c>
      <c r="L173" s="44">
        <f t="shared" si="7"/>
        <v>1286736</v>
      </c>
      <c r="M173" s="44">
        <f t="shared" si="7"/>
        <v>720888</v>
      </c>
    </row>
    <row r="174" spans="1:13" x14ac:dyDescent="0.25">
      <c r="D174" s="23"/>
      <c r="E174" s="24">
        <v>3123</v>
      </c>
      <c r="G174" s="24">
        <v>3123</v>
      </c>
      <c r="H174" s="44">
        <f t="shared" ref="H174:M174" si="8">SUMIF($E$7:$E$159,"=3123",H$7:H$159)</f>
        <v>104622096</v>
      </c>
      <c r="I174" s="44">
        <f t="shared" si="8"/>
        <v>77061975</v>
      </c>
      <c r="J174" s="44">
        <f t="shared" si="8"/>
        <v>286908</v>
      </c>
      <c r="K174" s="44">
        <f t="shared" si="8"/>
        <v>26143923</v>
      </c>
      <c r="L174" s="44">
        <f t="shared" si="8"/>
        <v>770622</v>
      </c>
      <c r="M174" s="44">
        <f t="shared" si="8"/>
        <v>358668</v>
      </c>
    </row>
    <row r="175" spans="1:13" x14ac:dyDescent="0.25">
      <c r="D175" s="23"/>
      <c r="E175" s="24">
        <v>3124</v>
      </c>
      <c r="G175" s="24">
        <v>3124</v>
      </c>
      <c r="H175" s="44">
        <f t="shared" ref="H175:M175" si="9">SUMIF($E$7:$E$159,"=3124",H$7:H$159)</f>
        <v>12800466</v>
      </c>
      <c r="I175" s="44">
        <f t="shared" si="9"/>
        <v>9488451</v>
      </c>
      <c r="J175" s="44">
        <f t="shared" si="9"/>
        <v>7500</v>
      </c>
      <c r="K175" s="44">
        <f t="shared" si="9"/>
        <v>3209631</v>
      </c>
      <c r="L175" s="44">
        <f t="shared" si="9"/>
        <v>94884</v>
      </c>
      <c r="M175" s="44">
        <f t="shared" si="9"/>
        <v>0</v>
      </c>
    </row>
    <row r="176" spans="1:13" x14ac:dyDescent="0.25">
      <c r="D176" s="23"/>
      <c r="E176" s="24">
        <v>3133</v>
      </c>
      <c r="G176" s="24">
        <v>3133</v>
      </c>
      <c r="H176" s="44">
        <f t="shared" ref="H176:M176" si="10">SUMIF($E$7:$E$159,"=3133",H$7:H$159)</f>
        <v>19249056</v>
      </c>
      <c r="I176" s="44">
        <f t="shared" si="10"/>
        <v>14138268</v>
      </c>
      <c r="J176" s="44">
        <f t="shared" si="10"/>
        <v>142503</v>
      </c>
      <c r="K176" s="44">
        <f t="shared" si="10"/>
        <v>4826904</v>
      </c>
      <c r="L176" s="44">
        <f t="shared" si="10"/>
        <v>141381</v>
      </c>
      <c r="M176" s="44">
        <f t="shared" si="10"/>
        <v>0</v>
      </c>
    </row>
    <row r="177" spans="4:13" x14ac:dyDescent="0.25">
      <c r="D177" s="23"/>
      <c r="E177" s="24">
        <v>3141</v>
      </c>
      <c r="G177" s="24">
        <v>3141</v>
      </c>
      <c r="H177" s="44">
        <f t="shared" ref="H177:M177" si="11">SUMIF($E$7:$E$159,"=3141",H$7:H$159)</f>
        <v>0</v>
      </c>
      <c r="I177" s="44">
        <f t="shared" si="11"/>
        <v>0</v>
      </c>
      <c r="J177" s="44">
        <f t="shared" si="11"/>
        <v>0</v>
      </c>
      <c r="K177" s="44">
        <f t="shared" si="11"/>
        <v>0</v>
      </c>
      <c r="L177" s="44">
        <f t="shared" si="11"/>
        <v>0</v>
      </c>
      <c r="M177" s="44">
        <f t="shared" si="11"/>
        <v>0</v>
      </c>
    </row>
    <row r="178" spans="4:13" x14ac:dyDescent="0.25">
      <c r="D178" s="23"/>
      <c r="E178" s="24">
        <v>3143</v>
      </c>
      <c r="G178" s="24">
        <v>3143</v>
      </c>
      <c r="H178" s="44">
        <f t="shared" ref="H178:M178" si="12">SUMIF($E$7:$E$159,"=3143",H$7:H$159)</f>
        <v>5565561</v>
      </c>
      <c r="I178" s="44">
        <f t="shared" si="12"/>
        <v>4128753</v>
      </c>
      <c r="J178" s="44">
        <f t="shared" si="12"/>
        <v>0</v>
      </c>
      <c r="K178" s="44">
        <f t="shared" si="12"/>
        <v>1395522</v>
      </c>
      <c r="L178" s="44">
        <f t="shared" si="12"/>
        <v>41286</v>
      </c>
      <c r="M178" s="44">
        <f t="shared" si="12"/>
        <v>0</v>
      </c>
    </row>
    <row r="179" spans="4:13" x14ac:dyDescent="0.25">
      <c r="D179" s="23"/>
      <c r="E179" s="24">
        <v>3145</v>
      </c>
      <c r="G179" s="24">
        <v>3145</v>
      </c>
      <c r="H179" s="44">
        <f t="shared" ref="H179:M179" si="13">SUMIF($E$7:$E$159,"=3145",H$7:H$159)</f>
        <v>2134476</v>
      </c>
      <c r="I179" s="44">
        <f t="shared" si="13"/>
        <v>1583439</v>
      </c>
      <c r="J179" s="44">
        <f t="shared" si="13"/>
        <v>0</v>
      </c>
      <c r="K179" s="44">
        <f t="shared" si="13"/>
        <v>535203</v>
      </c>
      <c r="L179" s="44">
        <f t="shared" si="13"/>
        <v>15834</v>
      </c>
      <c r="M179" s="44">
        <f t="shared" si="13"/>
        <v>0</v>
      </c>
    </row>
    <row r="180" spans="4:13" x14ac:dyDescent="0.25">
      <c r="D180" s="23"/>
      <c r="E180" s="24">
        <v>3146</v>
      </c>
      <c r="G180" s="24">
        <v>3146</v>
      </c>
      <c r="H180" s="44">
        <f t="shared" ref="H180:M180" si="14">SUMIF($E$7:$E$159,"=3146",H$7:H$159)</f>
        <v>16483134</v>
      </c>
      <c r="I180" s="44">
        <f t="shared" si="14"/>
        <v>12227841</v>
      </c>
      <c r="J180" s="44">
        <f t="shared" si="14"/>
        <v>0</v>
      </c>
      <c r="K180" s="44">
        <f t="shared" si="14"/>
        <v>4133013</v>
      </c>
      <c r="L180" s="44">
        <f t="shared" si="14"/>
        <v>122280</v>
      </c>
      <c r="M180" s="44">
        <f t="shared" si="14"/>
        <v>0</v>
      </c>
    </row>
    <row r="181" spans="4:13" x14ac:dyDescent="0.25">
      <c r="D181" s="23"/>
      <c r="E181" s="24">
        <v>3147</v>
      </c>
      <c r="G181" s="24">
        <v>3147</v>
      </c>
      <c r="H181" s="44">
        <f t="shared" ref="H181:M181" si="15">SUMIF($E$7:$E$159,"=3147",H$7:H$159)</f>
        <v>15180888</v>
      </c>
      <c r="I181" s="44">
        <f t="shared" si="15"/>
        <v>11083455</v>
      </c>
      <c r="J181" s="44">
        <f t="shared" si="15"/>
        <v>179664</v>
      </c>
      <c r="K181" s="44">
        <f t="shared" si="15"/>
        <v>3806934</v>
      </c>
      <c r="L181" s="44">
        <f t="shared" si="15"/>
        <v>110835</v>
      </c>
      <c r="M181" s="44">
        <f t="shared" si="15"/>
        <v>0</v>
      </c>
    </row>
    <row r="182" spans="4:13" x14ac:dyDescent="0.25">
      <c r="D182" s="23"/>
      <c r="E182" s="24">
        <v>3150</v>
      </c>
      <c r="F182" s="25"/>
      <c r="G182" s="24">
        <v>3150</v>
      </c>
      <c r="H182" s="44">
        <f t="shared" ref="H182:M182" si="16">SUMIF($E$7:$E$159,"=3150",H$7:H$159)</f>
        <v>6663402</v>
      </c>
      <c r="I182" s="44">
        <f t="shared" si="16"/>
        <v>4738767</v>
      </c>
      <c r="J182" s="44">
        <f t="shared" si="16"/>
        <v>205938</v>
      </c>
      <c r="K182" s="44">
        <f t="shared" si="16"/>
        <v>1671309</v>
      </c>
      <c r="L182" s="44">
        <f t="shared" si="16"/>
        <v>47388</v>
      </c>
      <c r="M182" s="44">
        <f t="shared" si="16"/>
        <v>0</v>
      </c>
    </row>
    <row r="183" spans="4:13" x14ac:dyDescent="0.25">
      <c r="D183" s="23"/>
      <c r="E183" s="24">
        <v>3231</v>
      </c>
      <c r="F183" s="25"/>
      <c r="G183" s="24">
        <v>3231</v>
      </c>
      <c r="H183" s="44">
        <f t="shared" ref="H183:M183" si="17">SUMIF($E$7:$E$159,"=3231",H$7:H$159)</f>
        <v>0</v>
      </c>
      <c r="I183" s="44">
        <f t="shared" si="17"/>
        <v>0</v>
      </c>
      <c r="J183" s="44">
        <f t="shared" si="17"/>
        <v>0</v>
      </c>
      <c r="K183" s="44">
        <f t="shared" si="17"/>
        <v>0</v>
      </c>
      <c r="L183" s="44">
        <f t="shared" si="17"/>
        <v>0</v>
      </c>
      <c r="M183" s="44">
        <f t="shared" si="17"/>
        <v>0</v>
      </c>
    </row>
    <row r="184" spans="4:13" x14ac:dyDescent="0.25">
      <c r="D184" s="23"/>
      <c r="E184" s="24">
        <v>3233</v>
      </c>
      <c r="F184" s="25"/>
      <c r="G184" s="24">
        <v>3233</v>
      </c>
      <c r="H184" s="44">
        <f t="shared" ref="H184:M184" si="18">SUMIF($E$7:$E$159,"=3233",H$7:H$159)</f>
        <v>0</v>
      </c>
      <c r="I184" s="44">
        <f t="shared" si="18"/>
        <v>0</v>
      </c>
      <c r="J184" s="44">
        <f t="shared" si="18"/>
        <v>0</v>
      </c>
      <c r="K184" s="44">
        <f t="shared" si="18"/>
        <v>0</v>
      </c>
      <c r="L184" s="44">
        <f t="shared" si="18"/>
        <v>0</v>
      </c>
      <c r="M184" s="44">
        <f t="shared" si="18"/>
        <v>0</v>
      </c>
    </row>
    <row r="185" spans="4:13" x14ac:dyDescent="0.25">
      <c r="F185" s="25"/>
      <c r="G185" s="25"/>
    </row>
  </sheetData>
  <mergeCells count="3">
    <mergeCell ref="H2:M3"/>
    <mergeCell ref="H4:H5"/>
    <mergeCell ref="I4:M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Löfflerová Kamila</dc:creator>
  <cp:lastModifiedBy>Löfflerová Kamila</cp:lastModifiedBy>
  <dcterms:created xsi:type="dcterms:W3CDTF">2026-04-23T05:45:06Z</dcterms:created>
  <dcterms:modified xsi:type="dcterms:W3CDTF">2026-04-23T05:49:48Z</dcterms:modified>
</cp:coreProperties>
</file>